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455" windowHeight="12360" activeTab="3"/>
  </bookViews>
  <sheets>
    <sheet name="31.03.2022" sheetId="1" r:id="rId1"/>
    <sheet name="30.06.2022" sheetId="4" r:id="rId2"/>
    <sheet name="30.09.2022" sheetId="5" r:id="rId3"/>
    <sheet name="30.12.2022" sheetId="6" r:id="rId4"/>
    <sheet name="Лист3" sheetId="3" r:id="rId5"/>
  </sheets>
  <definedNames>
    <definedName name="_xlnm.Print_Titles" localSheetId="1">'30.06.2022'!$3:$4</definedName>
    <definedName name="_xlnm.Print_Titles" localSheetId="2">'30.09.2022'!$3:$4</definedName>
    <definedName name="_xlnm.Print_Titles" localSheetId="3">'30.12.2022'!$3:$4</definedName>
    <definedName name="_xlnm.Print_Titles" localSheetId="0">'31.03.2022'!$3:$4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2" i="6" l="1"/>
  <c r="V14" i="6" l="1"/>
  <c r="V15" i="6"/>
  <c r="V16" i="6"/>
  <c r="V17" i="6"/>
  <c r="V13" i="6"/>
  <c r="J7" i="6"/>
  <c r="K7" i="6"/>
  <c r="L7" i="6"/>
  <c r="M7" i="6"/>
  <c r="N7" i="6"/>
  <c r="I7" i="6"/>
  <c r="J41" i="6" l="1"/>
  <c r="I41" i="6"/>
  <c r="R78" i="6"/>
  <c r="P58" i="6"/>
  <c r="O58" i="6"/>
  <c r="N58" i="6"/>
  <c r="M58" i="6"/>
  <c r="L58" i="6"/>
  <c r="K58" i="6"/>
  <c r="J58" i="6"/>
  <c r="I58" i="6"/>
  <c r="H58" i="6"/>
  <c r="G58" i="6"/>
  <c r="M62" i="6"/>
  <c r="R70" i="6"/>
  <c r="V70" i="6" s="1"/>
  <c r="Q70" i="6"/>
  <c r="R69" i="6"/>
  <c r="Q69" i="6"/>
  <c r="R68" i="6"/>
  <c r="V68" i="6" s="1"/>
  <c r="Q68" i="6"/>
  <c r="V67" i="6"/>
  <c r="L67" i="6"/>
  <c r="R67" i="6" s="1"/>
  <c r="K67" i="6"/>
  <c r="K62" i="6" s="1"/>
  <c r="R66" i="6"/>
  <c r="Q66" i="6"/>
  <c r="Q65" i="6"/>
  <c r="N65" i="6"/>
  <c r="R65" i="6" s="1"/>
  <c r="L65" i="6"/>
  <c r="Q64" i="6"/>
  <c r="N64" i="6"/>
  <c r="L64" i="6"/>
  <c r="R63" i="6"/>
  <c r="Q63" i="6"/>
  <c r="Q56" i="6"/>
  <c r="L56" i="6"/>
  <c r="R56" i="6" s="1"/>
  <c r="V56" i="6" s="1"/>
  <c r="Q55" i="6"/>
  <c r="L55" i="6"/>
  <c r="R55" i="6" s="1"/>
  <c r="V55" i="6" s="1"/>
  <c r="Q54" i="6"/>
  <c r="L54" i="6"/>
  <c r="R54" i="6" s="1"/>
  <c r="V54" i="6" s="1"/>
  <c r="R53" i="6"/>
  <c r="V53" i="6" s="1"/>
  <c r="Q53" i="6"/>
  <c r="R52" i="6"/>
  <c r="V52" i="6" s="1"/>
  <c r="Q52" i="6"/>
  <c r="R51" i="6"/>
  <c r="V51" i="6" s="1"/>
  <c r="Q51" i="6"/>
  <c r="R50" i="6"/>
  <c r="V50" i="6" s="1"/>
  <c r="Q50" i="6"/>
  <c r="Q49" i="6"/>
  <c r="L49" i="6"/>
  <c r="R49" i="6" s="1"/>
  <c r="Q48" i="6"/>
  <c r="L48" i="6"/>
  <c r="R48" i="6" s="1"/>
  <c r="Q47" i="6"/>
  <c r="L47" i="6"/>
  <c r="R47" i="6" s="1"/>
  <c r="V47" i="6" s="1"/>
  <c r="R46" i="6"/>
  <c r="Q46" i="6"/>
  <c r="Q45" i="6"/>
  <c r="L45" i="6"/>
  <c r="R45" i="6" s="1"/>
  <c r="V45" i="6" s="1"/>
  <c r="K44" i="6"/>
  <c r="Q44" i="6" s="1"/>
  <c r="L43" i="6"/>
  <c r="R43" i="6" s="1"/>
  <c r="V43" i="6" s="1"/>
  <c r="K43" i="6"/>
  <c r="Q43" i="6" s="1"/>
  <c r="K42" i="6"/>
  <c r="Q42" i="6" s="1"/>
  <c r="V42" i="6" s="1"/>
  <c r="L38" i="6"/>
  <c r="K38" i="6"/>
  <c r="J38" i="6"/>
  <c r="I38" i="6"/>
  <c r="H38" i="6"/>
  <c r="G38" i="6"/>
  <c r="Q37" i="6"/>
  <c r="R37" i="6" s="1"/>
  <c r="L37" i="6"/>
  <c r="J37" i="6"/>
  <c r="H37" i="6"/>
  <c r="N62" i="6" l="1"/>
  <c r="V37" i="6"/>
  <c r="R38" i="6"/>
  <c r="V38" i="6" s="1"/>
  <c r="Q41" i="6"/>
  <c r="R64" i="6"/>
  <c r="Q38" i="6"/>
  <c r="L44" i="6"/>
  <c r="R44" i="6" s="1"/>
  <c r="V44" i="6" s="1"/>
  <c r="L62" i="6"/>
  <c r="K41" i="6"/>
  <c r="V64" i="6"/>
  <c r="Q67" i="6"/>
  <c r="L42" i="6"/>
  <c r="R77" i="6"/>
  <c r="Q77" i="6"/>
  <c r="R76" i="6"/>
  <c r="Q76" i="6"/>
  <c r="R75" i="6"/>
  <c r="Q75" i="6"/>
  <c r="R74" i="6"/>
  <c r="Q74" i="6"/>
  <c r="R73" i="6"/>
  <c r="Q73" i="6"/>
  <c r="R72" i="6"/>
  <c r="V72" i="6" s="1"/>
  <c r="Q72" i="6"/>
  <c r="R71" i="6"/>
  <c r="V71" i="6" s="1"/>
  <c r="Q71" i="6"/>
  <c r="P62" i="6"/>
  <c r="O62" i="6"/>
  <c r="J62" i="6"/>
  <c r="I62" i="6"/>
  <c r="I79" i="6" s="1"/>
  <c r="H62" i="6"/>
  <c r="H79" i="6" s="1"/>
  <c r="G62" i="6"/>
  <c r="R61" i="6"/>
  <c r="Q61" i="6"/>
  <c r="R60" i="6"/>
  <c r="R59" i="6"/>
  <c r="Q59" i="6"/>
  <c r="R57" i="6"/>
  <c r="V57" i="6" s="1"/>
  <c r="Q57" i="6"/>
  <c r="P41" i="6"/>
  <c r="O41" i="6"/>
  <c r="N41" i="6"/>
  <c r="M41" i="6"/>
  <c r="H41" i="6"/>
  <c r="G41" i="6"/>
  <c r="V39" i="6"/>
  <c r="P36" i="6"/>
  <c r="O36" i="6"/>
  <c r="L36" i="6"/>
  <c r="K36" i="6"/>
  <c r="K79" i="6" s="1"/>
  <c r="J36" i="6"/>
  <c r="J79" i="6" s="1"/>
  <c r="I36" i="6"/>
  <c r="H36" i="6"/>
  <c r="G36" i="6"/>
  <c r="R34" i="6"/>
  <c r="V34" i="6" s="1"/>
  <c r="Q34" i="6"/>
  <c r="R33" i="6"/>
  <c r="V33" i="6" s="1"/>
  <c r="Q33" i="6"/>
  <c r="R32" i="6"/>
  <c r="V32" i="6" s="1"/>
  <c r="Q32" i="6"/>
  <c r="R31" i="6"/>
  <c r="V31" i="6" s="1"/>
  <c r="Q31" i="6"/>
  <c r="R30" i="6"/>
  <c r="V30" i="6" s="1"/>
  <c r="Q30" i="6"/>
  <c r="R29" i="6"/>
  <c r="V29" i="6" s="1"/>
  <c r="Q29" i="6"/>
  <c r="R28" i="6"/>
  <c r="Q28" i="6"/>
  <c r="R27" i="6"/>
  <c r="V27" i="6" s="1"/>
  <c r="Q27" i="6"/>
  <c r="R26" i="6"/>
  <c r="V26" i="6" s="1"/>
  <c r="Q26" i="6"/>
  <c r="P25" i="6"/>
  <c r="O25" i="6"/>
  <c r="N25" i="6"/>
  <c r="M25" i="6"/>
  <c r="L25" i="6"/>
  <c r="K25" i="6"/>
  <c r="J25" i="6"/>
  <c r="I25" i="6"/>
  <c r="H25" i="6"/>
  <c r="G25" i="6"/>
  <c r="R24" i="6"/>
  <c r="V24" i="6" s="1"/>
  <c r="Q24" i="6"/>
  <c r="R23" i="6"/>
  <c r="V23" i="6" s="1"/>
  <c r="Q23" i="6"/>
  <c r="R22" i="6"/>
  <c r="Q22" i="6"/>
  <c r="P21" i="6"/>
  <c r="O21" i="6"/>
  <c r="N21" i="6"/>
  <c r="M21" i="6"/>
  <c r="L21" i="6"/>
  <c r="K21" i="6"/>
  <c r="J21" i="6"/>
  <c r="I21" i="6"/>
  <c r="R20" i="6"/>
  <c r="Q20" i="6"/>
  <c r="R19" i="6"/>
  <c r="Q19" i="6"/>
  <c r="R18" i="6"/>
  <c r="Q18" i="6"/>
  <c r="R17" i="6"/>
  <c r="Q17" i="6"/>
  <c r="R16" i="6"/>
  <c r="Q16" i="6"/>
  <c r="R15" i="6"/>
  <c r="Q15" i="6"/>
  <c r="R14" i="6"/>
  <c r="Q14" i="6"/>
  <c r="P13" i="6"/>
  <c r="O13" i="6"/>
  <c r="N13" i="6"/>
  <c r="M13" i="6"/>
  <c r="L13" i="6"/>
  <c r="K13" i="6"/>
  <c r="J13" i="6"/>
  <c r="I13" i="6"/>
  <c r="H13" i="6"/>
  <c r="G13" i="6"/>
  <c r="R12" i="6"/>
  <c r="Q12" i="6"/>
  <c r="R11" i="6"/>
  <c r="V11" i="6" s="1"/>
  <c r="Q11" i="6"/>
  <c r="R10" i="6"/>
  <c r="V10" i="6" s="1"/>
  <c r="Q10" i="6"/>
  <c r="R9" i="6"/>
  <c r="V9" i="6" s="1"/>
  <c r="Q9" i="6"/>
  <c r="R8" i="6"/>
  <c r="V8" i="6" s="1"/>
  <c r="Q8" i="6"/>
  <c r="R7" i="6"/>
  <c r="Q7" i="6"/>
  <c r="P7" i="6"/>
  <c r="P6" i="6" s="1"/>
  <c r="O7" i="6"/>
  <c r="O6" i="6" s="1"/>
  <c r="N6" i="6"/>
  <c r="M6" i="6"/>
  <c r="L6" i="6"/>
  <c r="K6" i="6"/>
  <c r="J6" i="6"/>
  <c r="I6" i="6"/>
  <c r="H6" i="6"/>
  <c r="G6" i="6"/>
  <c r="P79" i="6" l="1"/>
  <c r="L79" i="6"/>
  <c r="N79" i="6"/>
  <c r="G79" i="6"/>
  <c r="O79" i="6"/>
  <c r="Q62" i="6"/>
  <c r="R58" i="6"/>
  <c r="I35" i="6"/>
  <c r="H35" i="6"/>
  <c r="Q58" i="6"/>
  <c r="R42" i="6"/>
  <c r="R41" i="6" s="1"/>
  <c r="V41" i="6" s="1"/>
  <c r="L41" i="6"/>
  <c r="L35" i="6" s="1"/>
  <c r="R62" i="6"/>
  <c r="Q25" i="6"/>
  <c r="Q21" i="6"/>
  <c r="R6" i="6"/>
  <c r="R21" i="6"/>
  <c r="G35" i="6"/>
  <c r="O35" i="6"/>
  <c r="J35" i="6"/>
  <c r="P35" i="6"/>
  <c r="M36" i="6"/>
  <c r="M35" i="6" s="1"/>
  <c r="R25" i="6"/>
  <c r="V25" i="6" s="1"/>
  <c r="Q6" i="6"/>
  <c r="Q13" i="6"/>
  <c r="N36" i="6"/>
  <c r="N35" i="6" s="1"/>
  <c r="V36" i="6"/>
  <c r="R36" i="6"/>
  <c r="Q36" i="6"/>
  <c r="R13" i="6"/>
  <c r="V22" i="6"/>
  <c r="V28" i="6"/>
  <c r="R7" i="5"/>
  <c r="Q79" i="6" l="1"/>
  <c r="R79" i="6"/>
  <c r="M79" i="6"/>
  <c r="K78" i="6" s="1"/>
  <c r="R35" i="6"/>
  <c r="G29" i="3"/>
  <c r="G30" i="3" s="1"/>
  <c r="F29" i="3"/>
  <c r="F30" i="3" s="1"/>
  <c r="H6" i="5"/>
  <c r="G6" i="5"/>
  <c r="Q78" i="6" l="1"/>
  <c r="K35" i="6"/>
  <c r="Q35" i="6" s="1"/>
  <c r="R61" i="5"/>
  <c r="Q61" i="5"/>
  <c r="M41" i="5"/>
  <c r="N41" i="5"/>
  <c r="O41" i="5"/>
  <c r="P41" i="5"/>
  <c r="L41" i="5"/>
  <c r="K41" i="5"/>
  <c r="M25" i="5" l="1"/>
  <c r="N25" i="5"/>
  <c r="O25" i="5"/>
  <c r="P25" i="5"/>
  <c r="R28" i="5"/>
  <c r="V28" i="5" s="1"/>
  <c r="R29" i="5"/>
  <c r="V29" i="5" s="1"/>
  <c r="R30" i="5"/>
  <c r="V30" i="5" s="1"/>
  <c r="R31" i="5"/>
  <c r="V31" i="5" s="1"/>
  <c r="R32" i="5"/>
  <c r="V32" i="5" s="1"/>
  <c r="Q28" i="5"/>
  <c r="Q29" i="5"/>
  <c r="Q30" i="5"/>
  <c r="Q31" i="5"/>
  <c r="Q32" i="5"/>
  <c r="G25" i="5"/>
  <c r="H25" i="5"/>
  <c r="J25" i="5"/>
  <c r="K25" i="5"/>
  <c r="L25" i="5"/>
  <c r="I25" i="5"/>
  <c r="R33" i="5" l="1"/>
  <c r="Q33" i="5"/>
  <c r="L60" i="5" l="1"/>
  <c r="K60" i="5"/>
  <c r="J41" i="5"/>
  <c r="I41" i="5"/>
  <c r="R51" i="5" l="1"/>
  <c r="Q51" i="5"/>
  <c r="R72" i="5" l="1"/>
  <c r="Q72" i="5"/>
  <c r="R71" i="5"/>
  <c r="Q71" i="5"/>
  <c r="R70" i="5"/>
  <c r="Q70" i="5"/>
  <c r="R69" i="5"/>
  <c r="Q69" i="5"/>
  <c r="R68" i="5"/>
  <c r="Q68" i="5"/>
  <c r="R67" i="5"/>
  <c r="Q67" i="5"/>
  <c r="R66" i="5"/>
  <c r="V66" i="5" s="1"/>
  <c r="Q66" i="5"/>
  <c r="R65" i="5"/>
  <c r="V65" i="5" s="1"/>
  <c r="Q65" i="5"/>
  <c r="R64" i="5"/>
  <c r="V64" i="5" s="1"/>
  <c r="Q64" i="5"/>
  <c r="R63" i="5"/>
  <c r="V63" i="5" s="1"/>
  <c r="Q63" i="5"/>
  <c r="R62" i="5"/>
  <c r="V62" i="5" s="1"/>
  <c r="Q62" i="5"/>
  <c r="P60" i="5"/>
  <c r="P56" i="5" s="1"/>
  <c r="O60" i="5"/>
  <c r="O56" i="5" s="1"/>
  <c r="N60" i="5"/>
  <c r="N56" i="5" s="1"/>
  <c r="M60" i="5"/>
  <c r="M56" i="5" s="1"/>
  <c r="L56" i="5"/>
  <c r="K56" i="5"/>
  <c r="J60" i="5"/>
  <c r="J56" i="5" s="1"/>
  <c r="I60" i="5"/>
  <c r="I56" i="5" s="1"/>
  <c r="H60" i="5"/>
  <c r="H56" i="5" s="1"/>
  <c r="G60" i="5"/>
  <c r="G56" i="5" s="1"/>
  <c r="R59" i="5"/>
  <c r="Q59" i="5"/>
  <c r="R58" i="5"/>
  <c r="R57" i="5"/>
  <c r="Q57" i="5"/>
  <c r="R55" i="5"/>
  <c r="V55" i="5" s="1"/>
  <c r="Q55" i="5"/>
  <c r="R54" i="5"/>
  <c r="Q54" i="5"/>
  <c r="R53" i="5"/>
  <c r="Q53" i="5"/>
  <c r="R52" i="5"/>
  <c r="Q52" i="5"/>
  <c r="R50" i="5"/>
  <c r="V50" i="5" s="1"/>
  <c r="Q50" i="5"/>
  <c r="R49" i="5"/>
  <c r="V49" i="5" s="1"/>
  <c r="Q49" i="5"/>
  <c r="R48" i="5"/>
  <c r="V48" i="5" s="1"/>
  <c r="Q48" i="5"/>
  <c r="R47" i="5"/>
  <c r="V47" i="5" s="1"/>
  <c r="Q47" i="5"/>
  <c r="R46" i="5"/>
  <c r="V46" i="5" s="1"/>
  <c r="Q46" i="5"/>
  <c r="R45" i="5"/>
  <c r="V45" i="5" s="1"/>
  <c r="Q45" i="5"/>
  <c r="R44" i="5"/>
  <c r="Q44" i="5"/>
  <c r="R43" i="5"/>
  <c r="V43" i="5" s="1"/>
  <c r="Q43" i="5"/>
  <c r="R42" i="5"/>
  <c r="Q42" i="5"/>
  <c r="H41" i="5"/>
  <c r="G41" i="5"/>
  <c r="V39" i="5"/>
  <c r="P38" i="5"/>
  <c r="O38" i="5"/>
  <c r="N38" i="5"/>
  <c r="M38" i="5"/>
  <c r="P37" i="5"/>
  <c r="P36" i="5" s="1"/>
  <c r="O37" i="5"/>
  <c r="O36" i="5" s="1"/>
  <c r="N37" i="5"/>
  <c r="N36" i="5" s="1"/>
  <c r="M37" i="5"/>
  <c r="M36" i="5" s="1"/>
  <c r="L36" i="5"/>
  <c r="K36" i="5"/>
  <c r="J36" i="5"/>
  <c r="I36" i="5"/>
  <c r="H36" i="5"/>
  <c r="G36" i="5"/>
  <c r="R34" i="5"/>
  <c r="V34" i="5" s="1"/>
  <c r="Q34" i="5"/>
  <c r="V33" i="5"/>
  <c r="R27" i="5"/>
  <c r="V27" i="5" s="1"/>
  <c r="Q27" i="5"/>
  <c r="R26" i="5"/>
  <c r="Q26" i="5"/>
  <c r="R24" i="5"/>
  <c r="V24" i="5" s="1"/>
  <c r="Q24" i="5"/>
  <c r="R23" i="5"/>
  <c r="V23" i="5" s="1"/>
  <c r="Q23" i="5"/>
  <c r="R22" i="5"/>
  <c r="V22" i="5" s="1"/>
  <c r="Q22" i="5"/>
  <c r="P21" i="5"/>
  <c r="O21" i="5"/>
  <c r="N21" i="5"/>
  <c r="M21" i="5"/>
  <c r="L21" i="5"/>
  <c r="K21" i="5"/>
  <c r="J21" i="5"/>
  <c r="I21" i="5"/>
  <c r="R20" i="5"/>
  <c r="Q20" i="5"/>
  <c r="R19" i="5"/>
  <c r="Q19" i="5"/>
  <c r="R18" i="5"/>
  <c r="Q18" i="5"/>
  <c r="V17" i="5"/>
  <c r="R17" i="5"/>
  <c r="Q17" i="5"/>
  <c r="V16" i="5"/>
  <c r="R16" i="5"/>
  <c r="Q16" i="5"/>
  <c r="V15" i="5"/>
  <c r="R15" i="5"/>
  <c r="Q15" i="5"/>
  <c r="V14" i="5"/>
  <c r="R14" i="5"/>
  <c r="Q14" i="5"/>
  <c r="P13" i="5"/>
  <c r="O13" i="5"/>
  <c r="N13" i="5"/>
  <c r="M13" i="5"/>
  <c r="L13" i="5"/>
  <c r="K13" i="5"/>
  <c r="J13" i="5"/>
  <c r="I13" i="5"/>
  <c r="H13" i="5"/>
  <c r="G13" i="5"/>
  <c r="R12" i="5"/>
  <c r="Q12" i="5"/>
  <c r="R11" i="5"/>
  <c r="V11" i="5" s="1"/>
  <c r="Q11" i="5"/>
  <c r="R10" i="5"/>
  <c r="V10" i="5" s="1"/>
  <c r="Q10" i="5"/>
  <c r="R9" i="5"/>
  <c r="V9" i="5" s="1"/>
  <c r="Q9" i="5"/>
  <c r="R8" i="5"/>
  <c r="V8" i="5" s="1"/>
  <c r="Q8" i="5"/>
  <c r="P7" i="5"/>
  <c r="P6" i="5" s="1"/>
  <c r="O7" i="5"/>
  <c r="O6" i="5" s="1"/>
  <c r="K6" i="5"/>
  <c r="J6" i="5"/>
  <c r="I6" i="5"/>
  <c r="N6" i="5"/>
  <c r="M6" i="5"/>
  <c r="L6" i="5"/>
  <c r="P35" i="5" l="1"/>
  <c r="P73" i="5" s="1"/>
  <c r="V13" i="5"/>
  <c r="N73" i="5"/>
  <c r="Q25" i="5"/>
  <c r="V26" i="5"/>
  <c r="R25" i="5"/>
  <c r="Q41" i="5"/>
  <c r="V42" i="5"/>
  <c r="R41" i="5"/>
  <c r="V41" i="5" s="1"/>
  <c r="V44" i="5"/>
  <c r="G35" i="5"/>
  <c r="G73" i="5" s="1"/>
  <c r="O35" i="5"/>
  <c r="O73" i="5" s="1"/>
  <c r="L35" i="5"/>
  <c r="L73" i="5" s="1"/>
  <c r="Q21" i="5"/>
  <c r="J35" i="5"/>
  <c r="J73" i="5" s="1"/>
  <c r="K35" i="5"/>
  <c r="K73" i="5" s="1"/>
  <c r="Q7" i="5"/>
  <c r="Q6" i="5" s="1"/>
  <c r="V25" i="5"/>
  <c r="H35" i="5"/>
  <c r="H73" i="5" s="1"/>
  <c r="Q37" i="5"/>
  <c r="Q38" i="5"/>
  <c r="R6" i="5"/>
  <c r="Q13" i="5"/>
  <c r="I35" i="5"/>
  <c r="I73" i="5" s="1"/>
  <c r="M35" i="5"/>
  <c r="M73" i="5" s="1"/>
  <c r="R38" i="5"/>
  <c r="V38" i="5" s="1"/>
  <c r="R60" i="5"/>
  <c r="R56" i="5" s="1"/>
  <c r="N35" i="5"/>
  <c r="R13" i="5"/>
  <c r="R37" i="5"/>
  <c r="Q60" i="5"/>
  <c r="Q56" i="5" s="1"/>
  <c r="R21" i="5"/>
  <c r="Q53" i="4"/>
  <c r="R53" i="4"/>
  <c r="V53" i="4" s="1"/>
  <c r="L40" i="4"/>
  <c r="K65" i="4"/>
  <c r="K61" i="4" s="1"/>
  <c r="L65" i="4"/>
  <c r="L61" i="4" s="1"/>
  <c r="L45" i="4"/>
  <c r="K45" i="4"/>
  <c r="Q35" i="5" l="1"/>
  <c r="Q73" i="5" s="1"/>
  <c r="R35" i="5"/>
  <c r="R73" i="5" s="1"/>
  <c r="Q36" i="5"/>
  <c r="V37" i="5"/>
  <c r="V36" i="5" s="1"/>
  <c r="R36" i="5"/>
  <c r="L77" i="4"/>
  <c r="J7" i="4"/>
  <c r="K7" i="4"/>
  <c r="L7" i="4"/>
  <c r="M7" i="4"/>
  <c r="N7" i="4"/>
  <c r="O7" i="4"/>
  <c r="P7" i="4"/>
  <c r="I7" i="4"/>
  <c r="V16" i="4"/>
  <c r="V17" i="4"/>
  <c r="V18" i="4"/>
  <c r="V19" i="4"/>
  <c r="R11" i="4"/>
  <c r="V11" i="4" s="1"/>
  <c r="R12" i="4"/>
  <c r="V12" i="4" s="1"/>
  <c r="Q11" i="4"/>
  <c r="Q12" i="4"/>
  <c r="J45" i="4" l="1"/>
  <c r="I45" i="4"/>
  <c r="L39" i="4"/>
  <c r="R57" i="4"/>
  <c r="R58" i="4"/>
  <c r="R59" i="4"/>
  <c r="Q57" i="4"/>
  <c r="Q58" i="4"/>
  <c r="Q59" i="4"/>
  <c r="R76" i="4" l="1"/>
  <c r="Q76" i="4"/>
  <c r="R75" i="4"/>
  <c r="Q75" i="4"/>
  <c r="R74" i="4"/>
  <c r="Q74" i="4"/>
  <c r="R73" i="4"/>
  <c r="Q73" i="4"/>
  <c r="R72" i="4"/>
  <c r="Q72" i="4"/>
  <c r="R71" i="4"/>
  <c r="Q71" i="4"/>
  <c r="R70" i="4"/>
  <c r="V70" i="4" s="1"/>
  <c r="Q70" i="4"/>
  <c r="R69" i="4"/>
  <c r="V69" i="4" s="1"/>
  <c r="Q69" i="4"/>
  <c r="R68" i="4"/>
  <c r="V68" i="4" s="1"/>
  <c r="Q68" i="4"/>
  <c r="R67" i="4"/>
  <c r="V67" i="4" s="1"/>
  <c r="Q67" i="4"/>
  <c r="R66" i="4"/>
  <c r="V66" i="4" s="1"/>
  <c r="Q66" i="4"/>
  <c r="P65" i="4"/>
  <c r="P61" i="4" s="1"/>
  <c r="O65" i="4"/>
  <c r="O61" i="4" s="1"/>
  <c r="N65" i="4"/>
  <c r="N61" i="4" s="1"/>
  <c r="M65" i="4"/>
  <c r="M61" i="4" s="1"/>
  <c r="J65" i="4"/>
  <c r="J61" i="4" s="1"/>
  <c r="I65" i="4"/>
  <c r="I61" i="4" s="1"/>
  <c r="H65" i="4"/>
  <c r="H61" i="4" s="1"/>
  <c r="G65" i="4"/>
  <c r="G61" i="4" s="1"/>
  <c r="R64" i="4"/>
  <c r="Q64" i="4"/>
  <c r="R63" i="4"/>
  <c r="R62" i="4"/>
  <c r="Q62" i="4"/>
  <c r="R60" i="4"/>
  <c r="V60" i="4" s="1"/>
  <c r="Q60" i="4"/>
  <c r="R56" i="4"/>
  <c r="Q56" i="4"/>
  <c r="R55" i="4"/>
  <c r="Q55" i="4"/>
  <c r="R54" i="4"/>
  <c r="V54" i="4" s="1"/>
  <c r="Q54" i="4"/>
  <c r="R52" i="4"/>
  <c r="V52" i="4" s="1"/>
  <c r="Q52" i="4"/>
  <c r="R51" i="4"/>
  <c r="V51" i="4" s="1"/>
  <c r="Q51" i="4"/>
  <c r="R50" i="4"/>
  <c r="V50" i="4" s="1"/>
  <c r="Q50" i="4"/>
  <c r="R49" i="4"/>
  <c r="V49" i="4" s="1"/>
  <c r="Q49" i="4"/>
  <c r="R48" i="4"/>
  <c r="V48" i="4" s="1"/>
  <c r="Q48" i="4"/>
  <c r="R47" i="4"/>
  <c r="V47" i="4" s="1"/>
  <c r="Q47" i="4"/>
  <c r="R46" i="4"/>
  <c r="V46" i="4" s="1"/>
  <c r="Q46" i="4"/>
  <c r="P45" i="4"/>
  <c r="O45" i="4"/>
  <c r="N45" i="4"/>
  <c r="M45" i="4"/>
  <c r="H45" i="4"/>
  <c r="G45" i="4"/>
  <c r="V43" i="4"/>
  <c r="P42" i="4"/>
  <c r="O42" i="4"/>
  <c r="N42" i="4"/>
  <c r="M42" i="4"/>
  <c r="P41" i="4"/>
  <c r="P40" i="4" s="1"/>
  <c r="O41" i="4"/>
  <c r="N41" i="4"/>
  <c r="M41" i="4"/>
  <c r="K40" i="4"/>
  <c r="J40" i="4"/>
  <c r="I40" i="4"/>
  <c r="H40" i="4"/>
  <c r="G40" i="4"/>
  <c r="R38" i="4"/>
  <c r="V38" i="4" s="1"/>
  <c r="Q38" i="4"/>
  <c r="R37" i="4"/>
  <c r="V37" i="4" s="1"/>
  <c r="Q37" i="4"/>
  <c r="R36" i="4"/>
  <c r="V36" i="4" s="1"/>
  <c r="Q36" i="4"/>
  <c r="R35" i="4"/>
  <c r="V35" i="4" s="1"/>
  <c r="Q35" i="4"/>
  <c r="R34" i="4"/>
  <c r="V34" i="4" s="1"/>
  <c r="Q34" i="4"/>
  <c r="R33" i="4"/>
  <c r="V33" i="4" s="1"/>
  <c r="Q33" i="4"/>
  <c r="R32" i="4"/>
  <c r="Q32" i="4"/>
  <c r="R31" i="4"/>
  <c r="V31" i="4" s="1"/>
  <c r="Q31" i="4"/>
  <c r="R30" i="4"/>
  <c r="V30" i="4" s="1"/>
  <c r="K30" i="4"/>
  <c r="Q30" i="4" s="1"/>
  <c r="P29" i="4"/>
  <c r="O29" i="4"/>
  <c r="N29" i="4"/>
  <c r="M29" i="4"/>
  <c r="L29" i="4"/>
  <c r="J29" i="4"/>
  <c r="I29" i="4"/>
  <c r="H29" i="4"/>
  <c r="G29" i="4"/>
  <c r="R28" i="4"/>
  <c r="V28" i="4" s="1"/>
  <c r="Q28" i="4"/>
  <c r="R27" i="4"/>
  <c r="V27" i="4" s="1"/>
  <c r="Q27" i="4"/>
  <c r="R26" i="4"/>
  <c r="V26" i="4" s="1"/>
  <c r="Q26" i="4"/>
  <c r="R25" i="4"/>
  <c r="V25" i="4" s="1"/>
  <c r="Q25" i="4"/>
  <c r="R24" i="4"/>
  <c r="V24" i="4" s="1"/>
  <c r="Q24" i="4"/>
  <c r="P23" i="4"/>
  <c r="O23" i="4"/>
  <c r="N23" i="4"/>
  <c r="M23" i="4"/>
  <c r="L23" i="4"/>
  <c r="K23" i="4"/>
  <c r="J23" i="4"/>
  <c r="I23" i="4"/>
  <c r="R22" i="4"/>
  <c r="Q22" i="4"/>
  <c r="R21" i="4"/>
  <c r="Q21" i="4"/>
  <c r="R20" i="4"/>
  <c r="Q20" i="4"/>
  <c r="R19" i="4"/>
  <c r="Q19" i="4"/>
  <c r="R18" i="4"/>
  <c r="Q18" i="4"/>
  <c r="R17" i="4"/>
  <c r="Q17" i="4"/>
  <c r="R16" i="4"/>
  <c r="Q16" i="4"/>
  <c r="P15" i="4"/>
  <c r="O15" i="4"/>
  <c r="N15" i="4"/>
  <c r="M15" i="4"/>
  <c r="L15" i="4"/>
  <c r="K15" i="4"/>
  <c r="J15" i="4"/>
  <c r="I15" i="4"/>
  <c r="H15" i="4"/>
  <c r="V15" i="4" s="1"/>
  <c r="G15" i="4"/>
  <c r="R14" i="4"/>
  <c r="Q14" i="4"/>
  <c r="R13" i="4"/>
  <c r="Q13" i="4"/>
  <c r="R10" i="4"/>
  <c r="V10" i="4" s="1"/>
  <c r="Q10" i="4"/>
  <c r="R9" i="4"/>
  <c r="V9" i="4" s="1"/>
  <c r="Q9" i="4"/>
  <c r="R8" i="4"/>
  <c r="V8" i="4" s="1"/>
  <c r="Q8" i="4"/>
  <c r="O6" i="4"/>
  <c r="N6" i="4"/>
  <c r="M6" i="4"/>
  <c r="K6" i="4"/>
  <c r="R7" i="4"/>
  <c r="Q7" i="4"/>
  <c r="P6" i="4"/>
  <c r="L6" i="4"/>
  <c r="I6" i="4"/>
  <c r="H6" i="4"/>
  <c r="G6" i="4"/>
  <c r="K29" i="4" l="1"/>
  <c r="Q15" i="4"/>
  <c r="K39" i="4"/>
  <c r="K79" i="4" s="1"/>
  <c r="K77" i="4"/>
  <c r="J39" i="4"/>
  <c r="P39" i="4"/>
  <c r="I39" i="4"/>
  <c r="R45" i="4"/>
  <c r="V45" i="4" s="1"/>
  <c r="R15" i="4"/>
  <c r="P79" i="4"/>
  <c r="Q45" i="4"/>
  <c r="R6" i="4"/>
  <c r="M40" i="4"/>
  <c r="M77" i="4" s="1"/>
  <c r="R29" i="4"/>
  <c r="V29" i="4" s="1"/>
  <c r="N40" i="4"/>
  <c r="N77" i="4" s="1"/>
  <c r="O40" i="4"/>
  <c r="O77" i="4" s="1"/>
  <c r="J77" i="4"/>
  <c r="R65" i="4"/>
  <c r="R61" i="4" s="1"/>
  <c r="G77" i="4"/>
  <c r="R42" i="4"/>
  <c r="V42" i="4" s="1"/>
  <c r="Q29" i="4"/>
  <c r="Q41" i="4"/>
  <c r="Q42" i="4"/>
  <c r="Q23" i="4"/>
  <c r="Q6" i="4"/>
  <c r="R41" i="4"/>
  <c r="V41" i="4" s="1"/>
  <c r="I79" i="4"/>
  <c r="H39" i="4"/>
  <c r="L79" i="4"/>
  <c r="R23" i="4"/>
  <c r="H77" i="4"/>
  <c r="P77" i="4"/>
  <c r="G39" i="4"/>
  <c r="O39" i="4"/>
  <c r="O79" i="4" s="1"/>
  <c r="J6" i="4"/>
  <c r="V32" i="4"/>
  <c r="Q65" i="4"/>
  <c r="Q61" i="4" s="1"/>
  <c r="I77" i="4"/>
  <c r="K28" i="1"/>
  <c r="J79" i="4" l="1"/>
  <c r="N39" i="4"/>
  <c r="N79" i="4" s="1"/>
  <c r="M39" i="4"/>
  <c r="M79" i="4" s="1"/>
  <c r="V40" i="4"/>
  <c r="Q77" i="4"/>
  <c r="R40" i="4"/>
  <c r="Q40" i="4"/>
  <c r="H79" i="4"/>
  <c r="G79" i="4"/>
  <c r="R77" i="4"/>
  <c r="J27" i="1"/>
  <c r="K27" i="1"/>
  <c r="L27" i="1"/>
  <c r="M27" i="1"/>
  <c r="N27" i="1"/>
  <c r="O27" i="1"/>
  <c r="P27" i="1"/>
  <c r="I27" i="1"/>
  <c r="Q39" i="4" l="1"/>
  <c r="Q79" i="4" s="1"/>
  <c r="R39" i="4"/>
  <c r="R79" i="4" s="1"/>
  <c r="R11" i="1"/>
  <c r="R12" i="1"/>
  <c r="Q11" i="1"/>
  <c r="Q12" i="1"/>
  <c r="K7" i="1"/>
  <c r="K6" i="1" s="1"/>
  <c r="H6" i="1"/>
  <c r="G6" i="1"/>
  <c r="R51" i="1" l="1"/>
  <c r="R52" i="1"/>
  <c r="R53" i="1"/>
  <c r="Q51" i="1"/>
  <c r="Q52" i="1"/>
  <c r="Q53" i="1"/>
  <c r="N43" i="1"/>
  <c r="M43" i="1"/>
  <c r="O43" i="1"/>
  <c r="P43" i="1"/>
  <c r="L43" i="1"/>
  <c r="K43" i="1"/>
  <c r="R14" i="1" l="1"/>
  <c r="R15" i="1"/>
  <c r="R16" i="1"/>
  <c r="R17" i="1"/>
  <c r="Q14" i="1"/>
  <c r="Q15" i="1"/>
  <c r="Q16" i="1"/>
  <c r="Q17" i="1"/>
  <c r="H13" i="1"/>
  <c r="I13" i="1"/>
  <c r="J13" i="1"/>
  <c r="K13" i="1"/>
  <c r="L13" i="1"/>
  <c r="M13" i="1"/>
  <c r="N13" i="1"/>
  <c r="O13" i="1"/>
  <c r="P13" i="1"/>
  <c r="G13" i="1"/>
  <c r="Q13" i="1" l="1"/>
  <c r="R13" i="1"/>
  <c r="L39" i="1"/>
  <c r="M39" i="1"/>
  <c r="N39" i="1"/>
  <c r="O39" i="1"/>
  <c r="P39" i="1"/>
  <c r="H43" i="1"/>
  <c r="I43" i="1"/>
  <c r="J43" i="1"/>
  <c r="G43" i="1"/>
  <c r="L40" i="1"/>
  <c r="M40" i="1"/>
  <c r="N40" i="1"/>
  <c r="O40" i="1"/>
  <c r="P40" i="1"/>
  <c r="R33" i="1"/>
  <c r="V33" i="1" s="1"/>
  <c r="Q33" i="1"/>
  <c r="R30" i="1"/>
  <c r="V30" i="1" s="1"/>
  <c r="Q30" i="1"/>
  <c r="R26" i="1"/>
  <c r="Q26" i="1"/>
  <c r="G38" i="1" l="1"/>
  <c r="J38" i="1"/>
  <c r="K38" i="1"/>
  <c r="L38" i="1"/>
  <c r="R60" i="1" l="1"/>
  <c r="R61" i="1"/>
  <c r="R62" i="1"/>
  <c r="R63" i="1"/>
  <c r="R64" i="1"/>
  <c r="R22" i="1"/>
  <c r="V22" i="1" s="1"/>
  <c r="Q22" i="1"/>
  <c r="J21" i="1"/>
  <c r="K21" i="1"/>
  <c r="L21" i="1"/>
  <c r="M21" i="1"/>
  <c r="N21" i="1"/>
  <c r="O21" i="1"/>
  <c r="P21" i="1"/>
  <c r="I21" i="1"/>
  <c r="H27" i="1" l="1"/>
  <c r="R19" i="1"/>
  <c r="Q19" i="1"/>
  <c r="Q70" i="1" l="1"/>
  <c r="O59" i="1"/>
  <c r="O55" i="1" s="1"/>
  <c r="P59" i="1"/>
  <c r="P55" i="1" s="1"/>
  <c r="R56" i="1"/>
  <c r="R57" i="1"/>
  <c r="Q56" i="1"/>
  <c r="R45" i="1"/>
  <c r="R46" i="1"/>
  <c r="R47" i="1"/>
  <c r="R48" i="1"/>
  <c r="R49" i="1"/>
  <c r="R50" i="1"/>
  <c r="R54" i="1"/>
  <c r="R44" i="1"/>
  <c r="Q45" i="1"/>
  <c r="Q46" i="1"/>
  <c r="Q47" i="1"/>
  <c r="Q48" i="1"/>
  <c r="Q49" i="1"/>
  <c r="Q50" i="1"/>
  <c r="Q54" i="1"/>
  <c r="Q44" i="1"/>
  <c r="R43" i="1" l="1"/>
  <c r="Q43" i="1"/>
  <c r="P37" i="1"/>
  <c r="O37" i="1"/>
  <c r="Q72" i="1" l="1"/>
  <c r="R65" i="1"/>
  <c r="R66" i="1"/>
  <c r="R67" i="1"/>
  <c r="R68" i="1"/>
  <c r="R69" i="1"/>
  <c r="Q60" i="1"/>
  <c r="Q61" i="1"/>
  <c r="Q62" i="1"/>
  <c r="Q63" i="1"/>
  <c r="Q64" i="1"/>
  <c r="Q65" i="1"/>
  <c r="Q66" i="1"/>
  <c r="Q67" i="1"/>
  <c r="Q68" i="1"/>
  <c r="Q69" i="1"/>
  <c r="R18" i="1" l="1"/>
  <c r="Q18" i="1"/>
  <c r="H38" i="1" l="1"/>
  <c r="I38" i="1"/>
  <c r="M38" i="1"/>
  <c r="N38" i="1"/>
  <c r="O38" i="1"/>
  <c r="P38" i="1"/>
  <c r="O71" i="1" l="1"/>
  <c r="P71" i="1" l="1"/>
  <c r="G27" i="1"/>
  <c r="R36" i="1" l="1"/>
  <c r="V36" i="1" s="1"/>
  <c r="Q36" i="1"/>
  <c r="M7" i="1" l="1"/>
  <c r="M6" i="1" s="1"/>
  <c r="I7" i="1" l="1"/>
  <c r="I6" i="1" s="1"/>
  <c r="R8" i="1" l="1"/>
  <c r="V8" i="1" s="1"/>
  <c r="R9" i="1"/>
  <c r="V9" i="1" s="1"/>
  <c r="R10" i="1"/>
  <c r="V10" i="1" s="1"/>
  <c r="Q8" i="1"/>
  <c r="Q9" i="1"/>
  <c r="Q10" i="1"/>
  <c r="L7" i="1"/>
  <c r="L6" i="1" s="1"/>
  <c r="N7" i="1"/>
  <c r="N6" i="1" s="1"/>
  <c r="O7" i="1"/>
  <c r="O6" i="1" s="1"/>
  <c r="O73" i="1" s="1"/>
  <c r="P7" i="1"/>
  <c r="P6" i="1" s="1"/>
  <c r="P73" i="1" s="1"/>
  <c r="J7" i="1"/>
  <c r="J6" i="1" s="1"/>
  <c r="V47" i="1" l="1"/>
  <c r="V48" i="1"/>
  <c r="R7" i="1" l="1"/>
  <c r="R6" i="1" s="1"/>
  <c r="V54" i="1" l="1"/>
  <c r="H59" i="1"/>
  <c r="H37" i="1" s="1"/>
  <c r="H73" i="1" s="1"/>
  <c r="I59" i="1"/>
  <c r="I37" i="1" s="1"/>
  <c r="I73" i="1" s="1"/>
  <c r="J59" i="1"/>
  <c r="J37" i="1" s="1"/>
  <c r="J73" i="1" s="1"/>
  <c r="K59" i="1"/>
  <c r="L59" i="1"/>
  <c r="M59" i="1"/>
  <c r="N59" i="1"/>
  <c r="G59" i="1"/>
  <c r="G37" i="1" s="1"/>
  <c r="G73" i="1" s="1"/>
  <c r="R40" i="1"/>
  <c r="Q40" i="1"/>
  <c r="N55" i="1" l="1"/>
  <c r="N71" i="1" s="1"/>
  <c r="N37" i="1"/>
  <c r="N73" i="1" s="1"/>
  <c r="M55" i="1"/>
  <c r="M71" i="1" s="1"/>
  <c r="M37" i="1"/>
  <c r="M73" i="1" s="1"/>
  <c r="K55" i="1"/>
  <c r="K71" i="1" s="1"/>
  <c r="K37" i="1"/>
  <c r="K73" i="1" s="1"/>
  <c r="L55" i="1"/>
  <c r="L71" i="1" s="1"/>
  <c r="L37" i="1"/>
  <c r="L73" i="1" s="1"/>
  <c r="J55" i="1"/>
  <c r="H55" i="1"/>
  <c r="I55" i="1"/>
  <c r="G55" i="1"/>
  <c r="R59" i="1"/>
  <c r="R55" i="1" s="1"/>
  <c r="Q59" i="1"/>
  <c r="Q55" i="1" s="1"/>
  <c r="V46" i="1"/>
  <c r="V49" i="1"/>
  <c r="V50" i="1"/>
  <c r="V51" i="1"/>
  <c r="R39" i="1"/>
  <c r="R38" i="1" s="1"/>
  <c r="Q39" i="1"/>
  <c r="Q38" i="1" s="1"/>
  <c r="R37" i="1" l="1"/>
  <c r="Q37" i="1"/>
  <c r="J71" i="1"/>
  <c r="I71" i="1"/>
  <c r="H71" i="1"/>
  <c r="G71" i="1"/>
  <c r="V44" i="1"/>
  <c r="V45" i="1"/>
  <c r="V39" i="1"/>
  <c r="R71" i="1" l="1"/>
  <c r="Q71" i="1"/>
  <c r="V43" i="1"/>
  <c r="R34" i="1"/>
  <c r="V34" i="1" s="1"/>
  <c r="Q34" i="1"/>
  <c r="Q35" i="1"/>
  <c r="R23" i="1" l="1"/>
  <c r="Q23" i="1"/>
  <c r="Q21" i="1" s="1"/>
  <c r="V23" i="1" l="1"/>
  <c r="R21" i="1"/>
  <c r="R35" i="1"/>
  <c r="V35" i="1" l="1"/>
  <c r="R58" i="1"/>
  <c r="Q58" i="1" l="1"/>
  <c r="Q25" i="1"/>
  <c r="R25" i="1"/>
  <c r="R24" i="1"/>
  <c r="V24" i="1" s="1"/>
  <c r="Q7" i="1"/>
  <c r="Q6" i="1" s="1"/>
  <c r="R70" i="1" l="1"/>
  <c r="Q24" i="1" l="1"/>
  <c r="Q28" i="1"/>
  <c r="R28" i="1"/>
  <c r="Q29" i="1"/>
  <c r="R29" i="1"/>
  <c r="V29" i="1" s="1"/>
  <c r="Q31" i="1"/>
  <c r="R31" i="1"/>
  <c r="V31" i="1" s="1"/>
  <c r="Q32" i="1"/>
  <c r="R32" i="1"/>
  <c r="V32" i="1" s="1"/>
  <c r="Q27" i="1" l="1"/>
  <c r="Q73" i="1" s="1"/>
  <c r="V28" i="1"/>
  <c r="R27" i="1"/>
  <c r="R73" i="1" s="1"/>
  <c r="V41" i="1"/>
  <c r="V40" i="1"/>
  <c r="R20" i="1"/>
  <c r="Q20" i="1"/>
  <c r="V27" i="1" l="1"/>
  <c r="V38" i="1"/>
  <c r="V25" i="1" l="1"/>
  <c r="V62" i="1"/>
  <c r="V61" i="1"/>
  <c r="V64" i="1"/>
  <c r="V60" i="1"/>
  <c r="V63" i="1"/>
</calcChain>
</file>

<file path=xl/sharedStrings.xml><?xml version="1.0" encoding="utf-8"?>
<sst xmlns="http://schemas.openxmlformats.org/spreadsheetml/2006/main" count="830" uniqueCount="216">
  <si>
    <t>№</t>
  </si>
  <si>
    <t>Срок реализации</t>
  </si>
  <si>
    <t>Ответственный исполнитель</t>
  </si>
  <si>
    <t>Выполнение работ, на основании муниципальных контрактов, предметом которых является одновременное выполнение работ по проектированию, строительству и вводу в эксплуатацию объектов капитального строительства, приобретение жилых помещений в многоквартирных домах для расселения многоквартирных домов, признанных аварийными до 1 января 2017 года в связи с физическим износом и подлежащих сносу или реконструкции</t>
  </si>
  <si>
    <t>Срок ввода объектов в эксплуатацию:</t>
  </si>
  <si>
    <t>Наименование регионального проекта</t>
  </si>
  <si>
    <t xml:space="preserve">Строительство детского сада на 280 мест в 162 квартале г. Северодвинска </t>
  </si>
  <si>
    <t xml:space="preserve">Кириллов А.М. </t>
  </si>
  <si>
    <t>Создание детских технопарков «Кванториум» (МАОУДО «Северный Кванториум»)</t>
  </si>
  <si>
    <t>Проведение ремонта автомобильных дорог местного значения:</t>
  </si>
  <si>
    <t>7.1</t>
  </si>
  <si>
    <t>7.2</t>
  </si>
  <si>
    <t>7.3</t>
  </si>
  <si>
    <t xml:space="preserve">Благоустройство дворовых территорий </t>
  </si>
  <si>
    <t>№ проекта</t>
  </si>
  <si>
    <t>План</t>
  </si>
  <si>
    <t>Факт</t>
  </si>
  <si>
    <t>Наименование мероприятия регионального проекта</t>
  </si>
  <si>
    <t>Соглашение о предоставлении  межбюджетного трансферта, имеющего целевое назначение</t>
  </si>
  <si>
    <t>Мероприятие реализуется</t>
  </si>
  <si>
    <t xml:space="preserve">Соглашение о предоставлении иного межбюджетного трансферта, имеющего целевое назначение, из областного бюджета Архангельской области местному бюджету муниципального образования «Северодвинск»                                   от 19.04.2019                                                                                                   № 11730000-1-2019-005 </t>
  </si>
  <si>
    <t>Наименование  муниципальной программы, подпрограммы, мероприятия</t>
  </si>
  <si>
    <t>Федеральный бюджет                       (в рамках соглашения)</t>
  </si>
  <si>
    <t>Областной бюджет                                (в рамках соглашения)</t>
  </si>
  <si>
    <t>Муниципальные контракты                                                       (реестровые номера)</t>
  </si>
  <si>
    <t>Соглашение о предоставлении иного межбюджетного трансферта из бюджета Архангельской области местному бюджету на финансовое обеспечение мероприятий по созданию в муниципальных образованиях дополнительных мест для детей в возрасте от 2 месяцев до 3 лет в общеобразовательных организациях, осуществляющих образовательную деятельность по общеобразовательным программам дошкольного образования                                            от 22.03.2019 № 04/2019</t>
  </si>
  <si>
    <t>Сведения о реализации региональных проектов в муниципальном образовании «Северодвинск»</t>
  </si>
  <si>
    <t>Соглашение о предоставлении субсидии из областного бюджета местному бюджету на софинансирование капитальных вложений в объекты муниципальной собственности муниципальных образований Архангельской области                               от 07.05.2019                                                               № 11730000-1-2019-002</t>
  </si>
  <si>
    <t xml:space="preserve">Муниципальная программа                         «Развитие жилищного строительства Северодвинска»                               подпрограмма 1 «Содействие развитию жилищного строительства Северодвинска»                                                     мероприятие 1.01 «Проектирование и строительство многоквартирных домов» </t>
  </si>
  <si>
    <t>Успех каждого ребенка                                  (национальный проект  «Образование»)</t>
  </si>
  <si>
    <t>Обеспечение устойчивого сокращения непригодного для проживания жилищного фонда                                    (национальный проект                                           «Жилье и городская среда»)</t>
  </si>
  <si>
    <t>Формирование комфортной городской среды                                                             (национальный проект                                                        «Жилье и городская среда»)</t>
  </si>
  <si>
    <t>Содействие занятости женщин – создание условий дошкольного образования для детей в возрасте до трех лет                                     (национальный проект «Демография»)</t>
  </si>
  <si>
    <t>Внебюджетные источники*</t>
  </si>
  <si>
    <t>* - внебюджетные источники:</t>
  </si>
  <si>
    <t xml:space="preserve">Муниципальная программа                         «Развитие жилищного строительства Северодвинска»                                  подпрограмма 2 «Развитие инженерной и социальной инфраструктуры»                                                                     мероприятие 2.11 «Проектирование и строительство объекта «Детский сад 
на 280 мест в 162 квартале города Северодвинска Архангельской области» </t>
  </si>
  <si>
    <t>Оплата выполненных работ по контрактам, тыс рублей</t>
  </si>
  <si>
    <t>Всего</t>
  </si>
  <si>
    <t>(№ 329020181371800002)</t>
  </si>
  <si>
    <t>Терновая Т.В.</t>
  </si>
  <si>
    <t xml:space="preserve"> мероприятие 2.05 «Выполнение работ по благоустройству придомовых и общественных территорий в рамках приоритетного проекта «Формирование комфортной городской среды» </t>
  </si>
  <si>
    <t xml:space="preserve">Благоустройство общественной территории </t>
  </si>
  <si>
    <t>Благоустройство дворовой территории</t>
  </si>
  <si>
    <t>7а</t>
  </si>
  <si>
    <t>8а</t>
  </si>
  <si>
    <t>Строительство лыжной базы 
в г. Северодвинске Архангельской области</t>
  </si>
  <si>
    <t>Муниципальная программа                         «Развитие жилищного строительства Северодвинска»                                                      подпрограмма 2 «Развитие инженерной и социальной инфраструктуры» мероприятие 2.08 «Проектирование и строительство лыжной базы 
в г. Северодвинске Архангельской области»</t>
  </si>
  <si>
    <t xml:space="preserve">Муниципальная программа «Обеспечение комфортного и безопасного проживания населения на территории муниципального образования «Северодвинск»»                                                                                                                         подпрограмма 4 «Благоустройство территории муниципального образования «Северодвинск»                                                 мероприятие 2.05 «Выполнение работ по благоустройству придомовых и общественных территорий в рамках приоритетного проекта «Формирование комфортной городской среды» </t>
  </si>
  <si>
    <t xml:space="preserve">Муниципальная программа «Обеспечение комфортного и безопасного проживания населения на территории муниципального образования «Северодвинск»                                                                                                                        подпрограмма 4 «Благоустройство территории муниципального образования «Северодвинск»                                                 мероприятие 2.05 «Выполнение работ по благоустройству придомовых и общественных территорий в рамках приоритетного проекта «Формирование комфортной городской среды» </t>
  </si>
  <si>
    <t xml:space="preserve">Мероприятие реализуется                                                                             </t>
  </si>
  <si>
    <t>(№ '3290201813719000086)</t>
  </si>
  <si>
    <t>Спирин С.Н.</t>
  </si>
  <si>
    <t>6.1</t>
  </si>
  <si>
    <t>Муниципальная программа «Обеспечение комфортного и безопасного  проживания населения на территории муниципального образования "Северодвинск"</t>
  </si>
  <si>
    <t>Спорт - норма жизни (национальный проект «Демография»)</t>
  </si>
  <si>
    <t>Муниципальная программа «Обеспечение комфортного и безопасного  проживания населения на территории муниципального образования «Северодвинск»                            подпрограмма 3  «Обеспечение сохранности автомобильных дорог муниципального образования «Северодвиснк»                              мероприятие 1.10  «Обеспечение дорожной деятельности в рамках реализации национального проекта «Безопасные и качественные автомобильные дороги»</t>
  </si>
  <si>
    <t>Местный бюджет                                (сверх соглашений*)</t>
  </si>
  <si>
    <t>Соглашение о предоставлении субсидии из бюджета Архангельской области бюджету городского округа Архангельской области «Северодвинск» на реализацию муниципальных программ формирования современной городской среды 2021  году и на плановый период 2022, 2023 годы от 04.02.2021 № 11730000-1-2021-009</t>
  </si>
  <si>
    <t>Нераспределенные лимиты по мероприятиям 7а,8а</t>
  </si>
  <si>
    <t>Итого по мероприятиям 7,7а,8,8а</t>
  </si>
  <si>
    <t>Cоглашение о предоставлении субсидии из областного бюджета местному бюджету на софинансирование капитальных вложений в объекты муниципальной собственности муниципальных образований Архангельской области от 27.01.2021 № 11730000-1-2021-008</t>
  </si>
  <si>
    <t>мероприятие реализуется</t>
  </si>
  <si>
    <t>Туфанов М.А.</t>
  </si>
  <si>
    <t xml:space="preserve">Формирование современной комфортной городской среды </t>
  </si>
  <si>
    <t xml:space="preserve">Муниципальная программа                         «Развитие образования Северодвинска»  </t>
  </si>
  <si>
    <t>Обеспечение условий для вовлечения обучающихся в муниципальных образовательных организациях в деятельностьпо профилактикедорожно-транспортного травматизма (учреждения общего образования)</t>
  </si>
  <si>
    <t>Благоустройство дворовой территории ул.Ломоносова,89</t>
  </si>
  <si>
    <t xml:space="preserve">Региональная и местная дорожная сеть  (национальный проект                                                                            «Безопасные и качественные автомобильные дороги») </t>
  </si>
  <si>
    <t xml:space="preserve">Муниципальная программа «Развитие физической культуры и спорта Северодвинска» 
</t>
  </si>
  <si>
    <t>(№3290201813720000034)</t>
  </si>
  <si>
    <t>Выплаты по исполнительным документам в рамках программы переселения граждан</t>
  </si>
  <si>
    <t>Муниципальная программа                         «Развитие жилищного строительства Северодвинска»       
подпрограмма 1 «Содействие развитию жилищного строительства Северодвинска»                           Мероприятие 2.01 «Выплата возмещения лицам, являющимся собственниками жилых помещений, расположенных в аварийных многоквартирных домах»</t>
  </si>
  <si>
    <t>Сухарева Л.А.</t>
  </si>
  <si>
    <t>Муниципальная программа "Развитие образования Северодвинска"   Мероприятие 3.03. Организация предоставления дополнительного образования</t>
  </si>
  <si>
    <t>Муниципальная программа "Развитие образования Северодвинска"  Мероприятие 3.03. Организация предоставления дополнительного образования</t>
  </si>
  <si>
    <t>Мероприятие реализуется (программа переселения рассчитана на период 2019-2024 гг)</t>
  </si>
  <si>
    <t>7.4</t>
  </si>
  <si>
    <t>Фонд содействия реформированию ЖКХ</t>
  </si>
  <si>
    <t>Комарова Е.Н.</t>
  </si>
  <si>
    <t>по состоянию на 31.03.2022</t>
  </si>
  <si>
    <t>Объем финансирования в 2022 году, тыс. руб.</t>
  </si>
  <si>
    <t>Строительство окружной дороги (соединение ул. Окружной с ул. Юбилейной) в г. Северодвинске 1-й этап</t>
  </si>
  <si>
    <t>Строительство окружной дороги (соединение ул. Окружной с ул. Юбилейной) в г. Северодвинске 2-й этап</t>
  </si>
  <si>
    <t>Обеспечение устойчивого сокращения непригодного для проживания жилищного фонда (национальный проект                                           «Жилье и городская среда»)</t>
  </si>
  <si>
    <t>Подготовка спортивного резерва для спортивных сборных команд</t>
  </si>
  <si>
    <t>Реконструкция моста через Никольское устье Северной Двины в г. Северодвинске</t>
  </si>
  <si>
    <t>оглашение</t>
  </si>
  <si>
    <t>Проведение ремонта дорог местного значения: ул. Юбилейная ( от ул. Заводской до ул. Лебедева 
от пр. Морского до ул. Чеснокова)</t>
  </si>
  <si>
    <t>Проведение ремонта дорог местного значения: ул. Лебедева нечётная  (от пр. Труда до пр. Победы)</t>
  </si>
  <si>
    <t>Проведение ремонта дорог местного значения :ул. Пионерская  (от ул. Первомайская до ул. Ломоносова)</t>
  </si>
  <si>
    <t>Проведение ремонта дорог местного значения: ул. Полярная (от ул. Первомайской до ул. Ломоносова)</t>
  </si>
  <si>
    <t>Проведение ремонта дорог местного значения:ул. Коновалова (от ул. Ломоносова до ул. С.Космонавтов)</t>
  </si>
  <si>
    <t>Проведение ремонта дорог местного значения: ул. Арктическая (от ул. К. Маркса до ул. Ломоносова)</t>
  </si>
  <si>
    <t>Проведение ремонта дорог местного значения: ул. Трухинова (от ул. К. Маркса до ул. Ломоносова)</t>
  </si>
  <si>
    <t>Благоустройство дворовой территории многоквартирного дома  № 14 по проспекту Бутомы</t>
  </si>
  <si>
    <t>Благоустройство дворовой территории многоквартирного дома  № 50 по улице Советской</t>
  </si>
  <si>
    <t xml:space="preserve">Дополнительное соглашение от 26.11.2021 № 10 к соглашению от 30 мая 2019 года № 11/2019  о предоставлении субсидии из областного бюджета местному бюджету  на софинансирование капитальных вложений в объекты муниципальной собственности муниципальных образований Архангельской области
</t>
  </si>
  <si>
    <t>многоквартирный дом в квартале 028  – до 30.09.2022</t>
  </si>
  <si>
    <t>многоквартирный дом в квартале 009  – до 14.09.2021</t>
  </si>
  <si>
    <t>30.12.2021 введен в эксплуатацию</t>
  </si>
  <si>
    <t>(№ 3290201813720000020)</t>
  </si>
  <si>
    <t>Муниципальная программа  «Развитие жилищного строительства Северодвинска» подпрограмма 2 «Развитие инженерной и социальной инфраструктуры»  мероприятие  1.21 «Строительство окружной дороги (соединение ул. Окружной 
с ул. Юбилейной) в г. Северодвинске»</t>
  </si>
  <si>
    <t>(проект соглашения на согласовании в органах Администрации Северодвинска)</t>
  </si>
  <si>
    <t>строительство 1-го этапа - до 28.10.2022</t>
  </si>
  <si>
    <t>(№ 3290201813720000001)</t>
  </si>
  <si>
    <t>(№ 3290201813722000001)</t>
  </si>
  <si>
    <t>строительство 2-го этапа - до 31.10.2022</t>
  </si>
  <si>
    <t>(№ 3290201813722000008)</t>
  </si>
  <si>
    <t>(№ 3290201813722000002)</t>
  </si>
  <si>
    <t>Муниципальная программа                         «Развитие жилищного строительства Северодвинска»                                                          подпрограмма 2 «Развитие инженерной и социальной инфраструктуры»                                                             мероприятие 1.07 «Реконструкция моста через Никольское устье Северной Двины в г. Северодвинске»</t>
  </si>
  <si>
    <t>Соглашение о предоставлении иного межбюджетного трансферта, имеющего целевое назначение, из бюджета субъекта Российской Федерации местному бюджету от 27.01.2022 № 11730000-1-2022-005</t>
  </si>
  <si>
    <t>Срок ввода объекта в эксплуатацию – 15.09.2023</t>
  </si>
  <si>
    <t>(№ 3290201813719000050)</t>
  </si>
  <si>
    <t>32902012008 21 000084</t>
  </si>
  <si>
    <t>32902012008 21 000085</t>
  </si>
  <si>
    <t>32902012008 21 000114</t>
  </si>
  <si>
    <t>Срок ввода объекта   в эксплуатацию – 20.03.2020</t>
  </si>
  <si>
    <t>строительный контроль        (в сроки основного контракта)</t>
  </si>
  <si>
    <t>строительный контроль         (в сроки основного контракта)</t>
  </si>
  <si>
    <t>Вегера А.В.</t>
  </si>
  <si>
    <t>На 31.03.2022 размер субсидии определен постановлением Правительства Архангельской области от 09.03.2022 № 123-пп, протоколом заседания конкурсной комиссии. Соглашение не заключено.</t>
  </si>
  <si>
    <t>Благоустройство общественной территории – зелёной зоны на улице Мира</t>
  </si>
  <si>
    <t>Благоустройство общественной территории по ул. Ломоносова от пр. Труда до пр. Труда</t>
  </si>
  <si>
    <t xml:space="preserve">Строительный контроль при выполнении работ по благоустройству зеленой зоны на ул. Мира </t>
  </si>
  <si>
    <t>Ремонт оборудования на территории Приморского парка</t>
  </si>
  <si>
    <t>Монтаж сцены на ОТ Сквер ветеранов</t>
  </si>
  <si>
    <t>Поставка грунта на ОТ сквера ветеранов</t>
  </si>
  <si>
    <t xml:space="preserve">Разработка ПСД на благоустройство ДТ МКД № 14 по пр.Бутомы </t>
  </si>
  <si>
    <t>Разработка проектов благоустройства ОТ (Веселые нотки, Труда (у Татьяны), Арктическая-Ломоносова)</t>
  </si>
  <si>
    <t>403-21-КЖКХ 
от 28.01.22</t>
  </si>
  <si>
    <t>009-22-КЖКХ 
от 09.03.22</t>
  </si>
  <si>
    <t>22КЖКХ-132
от 14.05.2021</t>
  </si>
  <si>
    <t>21КЖКХ-348
от 11.11.2021</t>
  </si>
  <si>
    <t>22КЖКХ-046
от 28.02.2022</t>
  </si>
  <si>
    <t>-</t>
  </si>
  <si>
    <t>Согласование закупки № 58</t>
  </si>
  <si>
    <t>21КЖКХ-381
от 22.11.2021</t>
  </si>
  <si>
    <t>21КЖКХ-148
от 17.05.2021</t>
  </si>
  <si>
    <t>Жилье (национальный проект "Жилье и городская среда")</t>
  </si>
  <si>
    <t>Обеспечение мероприятий по переселению граждан из аварийного жилищного фонда (Дополнительные меры поддержки по обеспечению жилыми помещениями)</t>
  </si>
  <si>
    <t xml:space="preserve">Местный бюджет (в рамках соглашений)                               </t>
  </si>
  <si>
    <t>Модернизация средств регулирования дорожного движения (пешеходный переход по улице Ломоносова 118)</t>
  </si>
  <si>
    <t xml:space="preserve">Безопасность дорожного движения  (национальный проект                                                                            «Безопасные и качественные автомобильные дороги») </t>
  </si>
  <si>
    <t>Подготовка контракта</t>
  </si>
  <si>
    <t>Муниципальная программа                         «Развитие жилищного строительства Северодвинска»       
подпрограмма 1 «Содействие развитию жилищного строительства Северодвинска»
Мероприятие 2.01 «Выплата возмещения лицам, являющимся собственниками жилых помещений, расположенных в аварийных многоквартирных домах»                         Обеспечение мероприятий по переселению граждан из аварийного жилищного фонда (Дополнительные меры поддержки по обеспечению жилыми помещениями)</t>
  </si>
  <si>
    <t xml:space="preserve">Соглашение о предоставлении субсидии из областного бюджета местному бюджету на софинансирование капитальных вложений в объекты муниципальной собственности муниципальных образований Архангельской области  </t>
  </si>
  <si>
    <t>Соглашение о предоставлении субсидии из бюджета Архангельской области бюджету городского округа Архангельской области «Северодвинск» на реализацию муниципальных программ формирования современной городской среды в 2022  году и на плановый период 2023, 2024 годы от 28.01.2022 № 11730000-1-2022-011</t>
  </si>
  <si>
    <t xml:space="preserve">Соглашение о предоставлении субсидии из областного бюджета бюджету Городского округа Архангельской области «Северодвинск» на софинансирование мероприятий по модернизации нерегулируемых пешеходных переходов, светофорных объектов и установке светофорных объектов, пешеходных ограждений на автомобильных дорогах общего пользования местного значения </t>
  </si>
  <si>
    <t>по состоянию на 30.06.2022</t>
  </si>
  <si>
    <t>Соглашение о предоставлении субсидии из областного бюджета бюджету Городского округа Архангельской области «Северодвинск» на 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Федерации, в 2022 году от 18.04.2022 № 263-22-20-пф-017</t>
  </si>
  <si>
    <t>Соглашение о предоставлении субсидии из областного бюджета бюджету Городского округа Архангельской области «Северодвинск» на 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 на 2022 год. от 16.05.2022 № 075-22-20-пф-074</t>
  </si>
  <si>
    <t>Муниципальная программа «Развитие образования Северодвинска»,  Подпрограмма " Развитие дошкольного общего и  дополнительного образования детей", Мероприятие 4.05. Проведение мероприятий по безопасности дорожного движения и профилактики детского дорожно-транспортного травматизма</t>
  </si>
  <si>
    <t>Строительный контроль при выполнении работ по благоустройству общественной терриори по ул. Ломоносова пр. Труда до пр. Труда</t>
  </si>
  <si>
    <t>Установка игрового оборудования сквере ветеранов</t>
  </si>
  <si>
    <t>Установка детского игрового оборудования на сквере ветеранов</t>
  </si>
  <si>
    <t>Проверка достоверности сметной стоимости объекта "Благоустройство дворовой территории по адресу: ул. Советская, д. 50/12"</t>
  </si>
  <si>
    <t>Проверка достоверности сметной стоимости объекта "Благоустройство парковой зоны, расположенной между ул. Лебедева и пр. Победы"</t>
  </si>
  <si>
    <t>Услуги по изготовлению печатных материалов с информационным освещением всероссийского рейтингового голосования</t>
  </si>
  <si>
    <t>многоквартирный дом поз.23 в квартале 009  – до 29.09.2023</t>
  </si>
  <si>
    <t>многоквартирный дом поз. 37 в квартале 028  – до 29.09.2023</t>
  </si>
  <si>
    <t>(№ 3290201813722000015)</t>
  </si>
  <si>
    <t>(№ 3290201813722000014)</t>
  </si>
  <si>
    <t xml:space="preserve"> </t>
  </si>
  <si>
    <t>Модернизация средств регулирования дорожного движения (пешеходный переход по улице Ломоносова 118) (устройство исскуственных дорожных неровностей внутридворовом проезде в районе домов 10а и 12 по ул. Лебедева)</t>
  </si>
  <si>
    <t>Оказание услуги по проверке достоверности сметной стоимости объекта "Благоустройство дворовой территории по адресу: ул. Советская, д. 50/12"</t>
  </si>
  <si>
    <t>22КЖКХ-067 от 26.04.2022</t>
  </si>
  <si>
    <t>22КЖКХ-107 от 26.04.2022</t>
  </si>
  <si>
    <t>22КЖКХ-076 от 12.04.2022</t>
  </si>
  <si>
    <t>22КЖКХ-077 от 12.04.2022</t>
  </si>
  <si>
    <t>22КЖКХ-108 от 15.04.2022</t>
  </si>
  <si>
    <t>009-22-КЖКХ 
от 09.03.22 (Досрочное расторжение контракта)</t>
  </si>
  <si>
    <t>* - внебюджетные источники:  Фонд содействия реформированию ЖКХ</t>
  </si>
  <si>
    <t>по состоянию на 30.09.2022</t>
  </si>
  <si>
    <t>Оказание услсги по проверке достоверности сметной стоимости объекта "Благоустройство парковой зоны, расположенной между ул. Лебедева и пр. Победы"</t>
  </si>
  <si>
    <t>Восстановление благоустройства территорий в г. Северодвинске в части устройства бетонной плитки, замены зеленых насаждений (оз.Чаячье, ...)</t>
  </si>
  <si>
    <t>30.09.2022 введен в экплуатацию</t>
  </si>
  <si>
    <t>Проведение ремонта дорог местного значения: ул. Лебедева нечётная	 (от пр. Труда до пр. Победы)</t>
  </si>
  <si>
    <t>Проведение ремонта дорог местного значения :ул. Пионерская 	(от ул. Первомайская до ул. Ломоносова)</t>
  </si>
  <si>
    <t>Проведение ремонта дорог местного значения: ул. Полярная	(от ул. Первомайской до ул. Ломоносова)</t>
  </si>
  <si>
    <t>Проведение ремонта дорог местного значения:ул. Коновалова	(от ул. Ломоносова до ул. С.Космонавтов)</t>
  </si>
  <si>
    <t>Проведение ремонта дорог местного значения: ул. Юбилейная	( от ул. Заводской до ул. Лебедева 
от пр. Морского до ул. Чеснокова)</t>
  </si>
  <si>
    <t>по состоянию на 30.12.2022</t>
  </si>
  <si>
    <t xml:space="preserve">Безопасность дорожного движения  (национальный проект                                                                            «Безопасные качественные  дороги») </t>
  </si>
  <si>
    <t xml:space="preserve">Региональная и местная дорожная сеть  (национальный проект                                                                            «Безопасные качественные  дороги») </t>
  </si>
  <si>
    <t>Модернизация средств регулирования дорожного движения (пешеходный переход по улице Ломоносова 118) (устройство исскуственных дорожных неровностей, замена Г-образных опор, монтаж новых опор и дорожных знаков)</t>
  </si>
  <si>
    <t>05.08.2022, выставлены пени за просрочку исполнения обязательств</t>
  </si>
  <si>
    <t>Выполнение работ по устройству бетонной плитки на ОТ между пр. Победы и ул. Лебедева</t>
  </si>
  <si>
    <t>Строительный контроль при выполнении работ по благоустройству общественной территории по ул. Ломоносова пр. Труда до пр. Труда</t>
  </si>
  <si>
    <t>Установка детского игрового оборудования на существующую площадку на территории сквера ветеранов</t>
  </si>
  <si>
    <t>Установка игрового оборудования на существующую площадку на территории сквера ветеранов</t>
  </si>
  <si>
    <t>Работы по устройству бетонного армированного фундамента на ОТ Сквер ветеранов (арт-объект)</t>
  </si>
  <si>
    <t>Установка информационных щитов на ОТ.</t>
  </si>
  <si>
    <t>Перенос опоры освещения на территории зеленой зоны на улице Мира</t>
  </si>
  <si>
    <t>22КЖКХ-303
от 04.10.2022</t>
  </si>
  <si>
    <t>22КЖКХ-065
от 25.03.2022</t>
  </si>
  <si>
    <t>Согласование закупки № 86</t>
  </si>
  <si>
    <t>22КЖКХ-363 от 09.12.2022</t>
  </si>
  <si>
    <t>Согласование закупки № 111</t>
  </si>
  <si>
    <t>Благоустройство ДТ МКД № 14 по пр. Бутомы (в части установки скамеек, урн)</t>
  </si>
  <si>
    <t>Благоустройство ДТ МКД №50/12 по ул. Советской (в части установки скамеек, урн)</t>
  </si>
  <si>
    <t>Восстановление благоустройства территорий в г. Северодвинске в части устройства бетонной плитки, замены зеленых насаждений (оз.Чаячье, ДТ МКД № 91,93,95 по ул. Ломоносова)</t>
  </si>
  <si>
    <t>Восстановление благоустройства территорий в г. Северодвинске в части устройства бетонной плитки (оз.Чаячье)</t>
  </si>
  <si>
    <t>Восстановление благоустройства дворовых территорий МКД в части озеленения (пр. Ленина, 21,23, ул. Лесная, 50/25, ул. Народная, 50/25, ул. Ломоносова, 91,93,95)</t>
  </si>
  <si>
    <t>Оказание услсги по проверке достоверности сметной стоимости объекта "Благоустройство дворовой территории по адресу: пр. Бутомы, д. 14"</t>
  </si>
  <si>
    <t>Оказание услсги по проверке достоверности сметной стоимости объекта "Благоустройство дворовой территории по адресу: ул. Советская, д. 50/12"</t>
  </si>
  <si>
    <t>22КЖКХ-327 от 01.12.2022</t>
  </si>
  <si>
    <t>103-22-КЖКХ от 17.06.2022</t>
  </si>
  <si>
    <t>Согласование закупки № 77</t>
  </si>
  <si>
    <t>173-22-КЖКХ от 22.08.2022</t>
  </si>
  <si>
    <t>22КЖКХ-227 от 30.06.2022</t>
  </si>
  <si>
    <t>МБ по согл.</t>
  </si>
  <si>
    <t>МБ сверх согл.</t>
  </si>
  <si>
    <t>МБ</t>
  </si>
  <si>
    <t>30.09.2022 введен в эксплуатацию</t>
  </si>
  <si>
    <t>Ведется претензионная работа 29.12.2022</t>
  </si>
  <si>
    <t>Ведется претензионная работа 02.12.2022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</si>
</sst>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0.000000000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indexed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0" fillId="0" borderId="0"/>
  </cellStyleXfs>
  <cellXfs count="345">
    <xf numFmtId="0" fontId="0" fillId="0" borderId="0" xfId="0"/>
    <xf numFmtId="4" fontId="0" fillId="0" borderId="0" xfId="0" applyNumberFormat="1"/>
    <xf numFmtId="0" fontId="7" fillId="0" borderId="0" xfId="0" applyFont="1"/>
    <xf numFmtId="0" fontId="1" fillId="0" borderId="8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4" fontId="6" fillId="2" borderId="8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165" fontId="6" fillId="0" borderId="17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14" fontId="6" fillId="0" borderId="9" xfId="0" applyNumberFormat="1" applyFont="1" applyBorder="1" applyAlignment="1">
      <alignment vertical="top" wrapText="1"/>
    </xf>
    <xf numFmtId="14" fontId="6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0" fontId="0" fillId="3" borderId="0" xfId="0" applyFill="1"/>
    <xf numFmtId="14" fontId="5" fillId="2" borderId="4" xfId="0" applyNumberFormat="1" applyFont="1" applyFill="1" applyBorder="1" applyAlignment="1">
      <alignment horizontal="center" vertical="top" wrapText="1"/>
    </xf>
    <xf numFmtId="2" fontId="6" fillId="2" borderId="16" xfId="0" applyNumberFormat="1" applyFont="1" applyFill="1" applyBorder="1" applyAlignment="1">
      <alignment horizontal="center" vertical="top" wrapText="1"/>
    </xf>
    <xf numFmtId="0" fontId="0" fillId="2" borderId="0" xfId="0" applyFill="1"/>
    <xf numFmtId="2" fontId="6" fillId="2" borderId="17" xfId="0" applyNumberFormat="1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" fontId="0" fillId="2" borderId="0" xfId="0" applyNumberFormat="1" applyFill="1"/>
    <xf numFmtId="169" fontId="0" fillId="2" borderId="0" xfId="0" applyNumberFormat="1" applyFill="1"/>
    <xf numFmtId="167" fontId="0" fillId="2" borderId="0" xfId="0" applyNumberFormat="1" applyFill="1"/>
    <xf numFmtId="167" fontId="9" fillId="2" borderId="0" xfId="0" applyNumberFormat="1" applyFont="1" applyFill="1"/>
    <xf numFmtId="168" fontId="0" fillId="2" borderId="0" xfId="0" applyNumberFormat="1" applyFill="1"/>
    <xf numFmtId="168" fontId="9" fillId="2" borderId="0" xfId="0" applyNumberFormat="1" applyFont="1" applyFill="1"/>
    <xf numFmtId="4" fontId="9" fillId="2" borderId="0" xfId="0" applyNumberFormat="1" applyFont="1" applyFill="1"/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 horizontal="center"/>
    </xf>
    <xf numFmtId="14" fontId="6" fillId="0" borderId="1" xfId="0" applyNumberFormat="1" applyFont="1" applyBorder="1" applyAlignment="1">
      <alignment vertical="top" wrapText="1"/>
    </xf>
    <xf numFmtId="3" fontId="6" fillId="0" borderId="2" xfId="0" applyNumberFormat="1" applyFont="1" applyBorder="1" applyAlignment="1">
      <alignment horizontal="center" vertical="top" wrapText="1"/>
    </xf>
    <xf numFmtId="170" fontId="0" fillId="0" borderId="0" xfId="0" applyNumberFormat="1"/>
    <xf numFmtId="4" fontId="6" fillId="0" borderId="17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4" fontId="6" fillId="0" borderId="9" xfId="0" applyNumberFormat="1" applyFont="1" applyBorder="1" applyAlignment="1">
      <alignment horizontal="center" vertical="top" wrapText="1"/>
    </xf>
    <xf numFmtId="4" fontId="6" fillId="0" borderId="9" xfId="0" applyNumberFormat="1" applyFont="1" applyBorder="1" applyAlignment="1">
      <alignment vertical="top" wrapText="1"/>
    </xf>
    <xf numFmtId="2" fontId="6" fillId="0" borderId="9" xfId="0" applyNumberFormat="1" applyFont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28" xfId="0" applyBorder="1"/>
    <xf numFmtId="14" fontId="6" fillId="4" borderId="1" xfId="0" applyNumberFormat="1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1" fontId="6" fillId="2" borderId="12" xfId="0" applyNumberFormat="1" applyFont="1" applyFill="1" applyBorder="1" applyAlignment="1">
      <alignment horizontal="center" vertical="top" wrapText="1"/>
    </xf>
    <xf numFmtId="4" fontId="6" fillId="2" borderId="29" xfId="0" applyNumberFormat="1" applyFont="1" applyFill="1" applyBorder="1" applyAlignment="1">
      <alignment horizontal="center" vertical="top" wrapText="1"/>
    </xf>
    <xf numFmtId="0" fontId="0" fillId="0" borderId="30" xfId="0" applyBorder="1"/>
    <xf numFmtId="0" fontId="1" fillId="2" borderId="12" xfId="0" applyFont="1" applyFill="1" applyBorder="1" applyAlignment="1">
      <alignment horizontal="center" vertical="top" wrapText="1"/>
    </xf>
    <xf numFmtId="14" fontId="6" fillId="0" borderId="9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4" fontId="6" fillId="2" borderId="17" xfId="0" applyNumberFormat="1" applyFont="1" applyFill="1" applyBorder="1" applyAlignment="1">
      <alignment horizontal="center" vertical="top" wrapText="1"/>
    </xf>
    <xf numFmtId="14" fontId="6" fillId="2" borderId="2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4" fontId="6" fillId="0" borderId="12" xfId="0" applyNumberFormat="1" applyFont="1" applyBorder="1" applyAlignment="1">
      <alignment vertical="top" wrapText="1"/>
    </xf>
    <xf numFmtId="2" fontId="6" fillId="2" borderId="9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3" fontId="6" fillId="0" borderId="1" xfId="0" applyNumberFormat="1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4" fontId="6" fillId="0" borderId="33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4" fontId="6" fillId="5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Border="1" applyAlignment="1">
      <alignment vertical="top" wrapText="1"/>
    </xf>
    <xf numFmtId="4" fontId="6" fillId="0" borderId="22" xfId="0" applyNumberFormat="1" applyFont="1" applyBorder="1" applyAlignment="1">
      <alignment vertical="top" wrapText="1"/>
    </xf>
    <xf numFmtId="166" fontId="6" fillId="0" borderId="2" xfId="0" applyNumberFormat="1" applyFont="1" applyBorder="1" applyAlignment="1">
      <alignment vertical="top" wrapText="1"/>
    </xf>
    <xf numFmtId="0" fontId="1" fillId="0" borderId="31" xfId="0" applyFont="1" applyBorder="1" applyAlignment="1">
      <alignment vertical="top"/>
    </xf>
    <xf numFmtId="0" fontId="1" fillId="2" borderId="0" xfId="0" applyFont="1" applyFill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14" fontId="6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14" fontId="6" fillId="2" borderId="12" xfId="0" applyNumberFormat="1" applyFont="1" applyFill="1" applyBorder="1" applyAlignment="1">
      <alignment horizontal="center" vertical="top" wrapText="1"/>
    </xf>
    <xf numFmtId="4" fontId="6" fillId="0" borderId="17" xfId="0" applyNumberFormat="1" applyFont="1" applyBorder="1" applyAlignment="1">
      <alignment vertical="top" wrapText="1"/>
    </xf>
    <xf numFmtId="4" fontId="6" fillId="7" borderId="9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1" fillId="0" borderId="33" xfId="0" applyFont="1" applyBorder="1" applyAlignment="1">
      <alignment vertical="top"/>
    </xf>
    <xf numFmtId="4" fontId="6" fillId="0" borderId="23" xfId="0" applyNumberFormat="1" applyFont="1" applyBorder="1" applyAlignment="1">
      <alignment horizontal="center" vertical="top" wrapText="1"/>
    </xf>
    <xf numFmtId="4" fontId="6" fillId="8" borderId="1" xfId="0" applyNumberFormat="1" applyFont="1" applyFill="1" applyBorder="1" applyAlignment="1">
      <alignment horizontal="center" vertical="top" wrapText="1"/>
    </xf>
    <xf numFmtId="4" fontId="6" fillId="6" borderId="1" xfId="0" applyNumberFormat="1" applyFont="1" applyFill="1" applyBorder="1" applyAlignment="1">
      <alignment horizontal="center" vertical="top" wrapText="1"/>
    </xf>
    <xf numFmtId="4" fontId="5" fillId="6" borderId="2" xfId="0" applyNumberFormat="1" applyFont="1" applyFill="1" applyBorder="1" applyAlignment="1">
      <alignment horizontal="center" vertical="top" wrapText="1"/>
    </xf>
    <xf numFmtId="0" fontId="9" fillId="6" borderId="2" xfId="0" applyFont="1" applyFill="1" applyBorder="1"/>
    <xf numFmtId="4" fontId="6" fillId="6" borderId="2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6" fillId="6" borderId="1" xfId="0" applyNumberFormat="1" applyFont="1" applyFill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2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 wrapText="1"/>
    </xf>
    <xf numFmtId="2" fontId="0" fillId="0" borderId="0" xfId="0" applyNumberFormat="1"/>
    <xf numFmtId="165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 vertical="center"/>
    </xf>
    <xf numFmtId="2" fontId="12" fillId="0" borderId="34" xfId="0" applyNumberFormat="1" applyFont="1" applyBorder="1" applyAlignment="1">
      <alignment horizontal="center" wrapText="1" readingOrder="1"/>
    </xf>
    <xf numFmtId="2" fontId="12" fillId="0" borderId="35" xfId="0" applyNumberFormat="1" applyFont="1" applyBorder="1" applyAlignment="1">
      <alignment horizontal="center" wrapText="1" readingOrder="1"/>
    </xf>
    <xf numFmtId="0" fontId="5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center" wrapText="1"/>
    </xf>
    <xf numFmtId="4" fontId="6" fillId="6" borderId="9" xfId="0" applyNumberFormat="1" applyFont="1" applyFill="1" applyBorder="1" applyAlignment="1">
      <alignment vertical="top" wrapText="1"/>
    </xf>
    <xf numFmtId="4" fontId="6" fillId="6" borderId="9" xfId="0" applyNumberFormat="1" applyFont="1" applyFill="1" applyBorder="1" applyAlignment="1">
      <alignment horizontal="center" vertical="top" wrapText="1"/>
    </xf>
    <xf numFmtId="4" fontId="6" fillId="2" borderId="9" xfId="0" applyNumberFormat="1" applyFont="1" applyFill="1" applyBorder="1" applyAlignment="1">
      <alignment horizontal="center" vertical="top" wrapText="1"/>
    </xf>
    <xf numFmtId="4" fontId="6" fillId="6" borderId="11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4" fontId="6" fillId="5" borderId="17" xfId="0" applyNumberFormat="1" applyFont="1" applyFill="1" applyBorder="1" applyAlignment="1">
      <alignment vertical="top" wrapText="1"/>
    </xf>
    <xf numFmtId="4" fontId="6" fillId="5" borderId="17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49" fontId="1" fillId="0" borderId="9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6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6" fontId="6" fillId="0" borderId="17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2" fontId="6" fillId="2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7" fillId="0" borderId="28" xfId="0" applyFont="1" applyBorder="1"/>
    <xf numFmtId="0" fontId="6" fillId="0" borderId="3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 vertical="center" wrapText="1"/>
    </xf>
    <xf numFmtId="4" fontId="6" fillId="5" borderId="17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4" fontId="6" fillId="6" borderId="9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4" fontId="6" fillId="2" borderId="29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4" fontId="6" fillId="6" borderId="11" xfId="0" applyNumberFormat="1" applyFont="1" applyFill="1" applyBorder="1" applyAlignment="1">
      <alignment horizontal="center" vertical="center" wrapText="1"/>
    </xf>
    <xf numFmtId="14" fontId="6" fillId="2" borderId="12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6" fillId="7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2" borderId="17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6" fillId="2" borderId="17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0" fillId="4" borderId="0" xfId="0" applyNumberFormat="1" applyFill="1"/>
    <xf numFmtId="0" fontId="0" fillId="4" borderId="0" xfId="0" applyFill="1"/>
    <xf numFmtId="4" fontId="15" fillId="4" borderId="0" xfId="0" applyNumberFormat="1" applyFont="1" applyFill="1"/>
    <xf numFmtId="4" fontId="6" fillId="0" borderId="1" xfId="0" applyNumberFormat="1" applyFont="1" applyBorder="1"/>
    <xf numFmtId="4" fontId="6" fillId="4" borderId="8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top" wrapText="1"/>
    </xf>
    <xf numFmtId="14" fontId="6" fillId="2" borderId="12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5" xfId="4"/>
    <cellStyle name="Обычный_Лист1" xf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8"/>
  <sheetViews>
    <sheetView view="pageBreakPreview" zoomScale="70" zoomScaleNormal="100" zoomScaleSheetLayoutView="70" workbookViewId="0">
      <pane xSplit="8" ySplit="5" topLeftCell="T26" activePane="bottomRight" state="frozen"/>
      <selection activeCell="J14" sqref="J14"/>
      <selection pane="topRight" activeCell="J14" sqref="J14"/>
      <selection pane="bottomLeft" activeCell="J14" sqref="J14"/>
      <selection pane="bottomRight" activeCell="A35" sqref="A35:XFD35"/>
    </sheetView>
  </sheetViews>
  <sheetFormatPr defaultRowHeight="15" x14ac:dyDescent="0.25"/>
  <cols>
    <col min="1" max="1" width="7.85546875" customWidth="1"/>
    <col min="2" max="2" width="25.5703125" customWidth="1"/>
    <col min="3" max="3" width="5.7109375" customWidth="1"/>
    <col min="4" max="4" width="30.7109375" customWidth="1"/>
    <col min="5" max="5" width="33.5703125" customWidth="1"/>
    <col min="6" max="6" width="30.28515625" customWidth="1"/>
    <col min="7" max="7" width="14.28515625" customWidth="1"/>
    <col min="8" max="8" width="15" customWidth="1"/>
    <col min="9" max="9" width="14.28515625" customWidth="1"/>
    <col min="10" max="10" width="13.85546875" customWidth="1"/>
    <col min="11" max="11" width="14.7109375" customWidth="1"/>
    <col min="12" max="12" width="13.42578125" customWidth="1"/>
    <col min="13" max="14" width="13.85546875" customWidth="1"/>
    <col min="15" max="15" width="12.7109375" hidden="1" customWidth="1"/>
    <col min="16" max="16" width="12.140625" hidden="1" customWidth="1"/>
    <col min="17" max="18" width="13.85546875" customWidth="1"/>
    <col min="19" max="19" width="24.85546875" customWidth="1"/>
    <col min="20" max="20" width="19.85546875" customWidth="1"/>
    <col min="21" max="21" width="25" customWidth="1"/>
    <col min="22" max="22" width="17.42578125" customWidth="1"/>
    <col min="23" max="23" width="14.7109375" customWidth="1"/>
    <col min="24" max="25" width="0" hidden="1" customWidth="1"/>
  </cols>
  <sheetData>
    <row r="1" spans="1:23" ht="16.5" x14ac:dyDescent="0.25">
      <c r="A1" s="309" t="s">
        <v>26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1:23" ht="17.25" thickBot="1" x14ac:dyDescent="0.3">
      <c r="A2" s="310" t="s">
        <v>79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</row>
    <row r="3" spans="1:23" ht="27" customHeight="1" x14ac:dyDescent="0.25">
      <c r="A3" s="323" t="s">
        <v>14</v>
      </c>
      <c r="B3" s="298" t="s">
        <v>5</v>
      </c>
      <c r="C3" s="298" t="s">
        <v>0</v>
      </c>
      <c r="D3" s="321" t="s">
        <v>17</v>
      </c>
      <c r="E3" s="321" t="s">
        <v>21</v>
      </c>
      <c r="F3" s="321" t="s">
        <v>18</v>
      </c>
      <c r="G3" s="316" t="s">
        <v>80</v>
      </c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8"/>
      <c r="S3" s="298" t="s">
        <v>1</v>
      </c>
      <c r="T3" s="298"/>
      <c r="U3" s="298" t="s">
        <v>24</v>
      </c>
      <c r="V3" s="314" t="s">
        <v>36</v>
      </c>
      <c r="W3" s="311" t="s">
        <v>2</v>
      </c>
    </row>
    <row r="4" spans="1:23" ht="39.75" customHeight="1" x14ac:dyDescent="0.25">
      <c r="A4" s="324"/>
      <c r="B4" s="292"/>
      <c r="C4" s="292"/>
      <c r="D4" s="297"/>
      <c r="E4" s="297"/>
      <c r="F4" s="297"/>
      <c r="G4" s="297" t="s">
        <v>22</v>
      </c>
      <c r="H4" s="297"/>
      <c r="I4" s="292" t="s">
        <v>23</v>
      </c>
      <c r="J4" s="292"/>
      <c r="K4" s="292" t="s">
        <v>140</v>
      </c>
      <c r="L4" s="292"/>
      <c r="M4" s="292" t="s">
        <v>33</v>
      </c>
      <c r="N4" s="292"/>
      <c r="O4" s="319" t="s">
        <v>56</v>
      </c>
      <c r="P4" s="320"/>
      <c r="Q4" s="319" t="s">
        <v>37</v>
      </c>
      <c r="R4" s="320"/>
      <c r="S4" s="292"/>
      <c r="T4" s="292"/>
      <c r="U4" s="292"/>
      <c r="V4" s="315"/>
      <c r="W4" s="312"/>
    </row>
    <row r="5" spans="1:23" ht="29.25" customHeight="1" x14ac:dyDescent="0.25">
      <c r="A5" s="325"/>
      <c r="B5" s="299"/>
      <c r="C5" s="299"/>
      <c r="D5" s="322"/>
      <c r="E5" s="322"/>
      <c r="F5" s="322"/>
      <c r="G5" s="5" t="s">
        <v>15</v>
      </c>
      <c r="H5" s="5" t="s">
        <v>16</v>
      </c>
      <c r="I5" s="6" t="s">
        <v>15</v>
      </c>
      <c r="J5" s="6" t="s">
        <v>16</v>
      </c>
      <c r="K5" s="6" t="s">
        <v>15</v>
      </c>
      <c r="L5" s="6" t="s">
        <v>16</v>
      </c>
      <c r="M5" s="6" t="s">
        <v>15</v>
      </c>
      <c r="N5" s="6" t="s">
        <v>16</v>
      </c>
      <c r="O5" s="6" t="s">
        <v>15</v>
      </c>
      <c r="P5" s="6" t="s">
        <v>16</v>
      </c>
      <c r="Q5" s="6" t="s">
        <v>15</v>
      </c>
      <c r="R5" s="6" t="s">
        <v>16</v>
      </c>
      <c r="S5" s="6" t="s">
        <v>15</v>
      </c>
      <c r="T5" s="6" t="s">
        <v>16</v>
      </c>
      <c r="U5" s="299"/>
      <c r="V5" s="315"/>
      <c r="W5" s="313"/>
    </row>
    <row r="6" spans="1:23" ht="29.25" customHeight="1" thickBot="1" x14ac:dyDescent="0.3">
      <c r="A6" s="98"/>
      <c r="B6" s="80"/>
      <c r="C6" s="80"/>
      <c r="D6" s="99"/>
      <c r="E6" s="99"/>
      <c r="F6" s="99"/>
      <c r="G6" s="101">
        <f>G7+G19+G11+G12</f>
        <v>0</v>
      </c>
      <c r="H6" s="101">
        <f t="shared" ref="H6" si="0">H7+H19+H11+H12</f>
        <v>0</v>
      </c>
      <c r="I6" s="101">
        <f>I7+I19+I11</f>
        <v>27581.2765</v>
      </c>
      <c r="J6" s="101">
        <f t="shared" ref="J6:R6" si="1">J7+J19+J11</f>
        <v>1273.3619600000002</v>
      </c>
      <c r="K6" s="101">
        <f t="shared" si="1"/>
        <v>205.87846000000002</v>
      </c>
      <c r="L6" s="101">
        <f t="shared" si="1"/>
        <v>57.945369999999997</v>
      </c>
      <c r="M6" s="101">
        <f t="shared" si="1"/>
        <v>255604.07485999999</v>
      </c>
      <c r="N6" s="101">
        <f t="shared" si="1"/>
        <v>65234.68879</v>
      </c>
      <c r="O6" s="101">
        <f t="shared" si="1"/>
        <v>0</v>
      </c>
      <c r="P6" s="101">
        <f t="shared" si="1"/>
        <v>0</v>
      </c>
      <c r="Q6" s="101">
        <f t="shared" si="1"/>
        <v>283391.22982000001</v>
      </c>
      <c r="R6" s="101">
        <f t="shared" si="1"/>
        <v>66565.996119999996</v>
      </c>
      <c r="S6" s="80"/>
      <c r="T6" s="80"/>
      <c r="U6" s="80"/>
      <c r="V6" s="80"/>
      <c r="W6" s="100"/>
    </row>
    <row r="7" spans="1:23" ht="35.25" customHeight="1" thickBot="1" x14ac:dyDescent="0.3">
      <c r="A7" s="293">
        <v>1</v>
      </c>
      <c r="B7" s="270" t="s">
        <v>30</v>
      </c>
      <c r="C7" s="302">
        <v>1</v>
      </c>
      <c r="D7" s="270" t="s">
        <v>3</v>
      </c>
      <c r="E7" s="270" t="s">
        <v>28</v>
      </c>
      <c r="F7" s="300" t="s">
        <v>96</v>
      </c>
      <c r="G7" s="68">
        <v>0</v>
      </c>
      <c r="H7" s="86">
        <v>0</v>
      </c>
      <c r="I7" s="16">
        <f>I8+I9+I10</f>
        <v>24392.4365</v>
      </c>
      <c r="J7" s="16">
        <f>J8+J9+J10</f>
        <v>518.42196000000001</v>
      </c>
      <c r="K7" s="16">
        <f>K8+K9+K10</f>
        <v>95.878460000000004</v>
      </c>
      <c r="L7" s="16">
        <f t="shared" ref="L7:P7" si="2">L8+L9+L10</f>
        <v>27.28537</v>
      </c>
      <c r="M7" s="16">
        <f t="shared" si="2"/>
        <v>93960.914860000004</v>
      </c>
      <c r="N7" s="16">
        <f t="shared" si="2"/>
        <v>26739.658790000001</v>
      </c>
      <c r="O7" s="16">
        <f t="shared" si="2"/>
        <v>0</v>
      </c>
      <c r="P7" s="16">
        <f t="shared" si="2"/>
        <v>0</v>
      </c>
      <c r="Q7" s="77">
        <f>G7+I7+K7+M7</f>
        <v>118449.22982000001</v>
      </c>
      <c r="R7" s="77">
        <f>J7+L7+N7+P7</f>
        <v>27285.366120000002</v>
      </c>
      <c r="S7" s="51" t="s">
        <v>4</v>
      </c>
      <c r="T7" s="51"/>
      <c r="U7" s="167"/>
      <c r="V7" s="168"/>
      <c r="W7" s="265" t="s">
        <v>62</v>
      </c>
    </row>
    <row r="8" spans="1:23" ht="43.5" hidden="1" customHeight="1" thickBot="1" x14ac:dyDescent="0.3">
      <c r="A8" s="294"/>
      <c r="B8" s="266"/>
      <c r="C8" s="262"/>
      <c r="D8" s="266"/>
      <c r="E8" s="266"/>
      <c r="F8" s="280"/>
      <c r="G8" s="87"/>
      <c r="H8" s="88"/>
      <c r="I8" s="82"/>
      <c r="J8" s="47"/>
      <c r="K8" s="18"/>
      <c r="L8" s="47"/>
      <c r="M8" s="82"/>
      <c r="N8" s="47"/>
      <c r="O8" s="47"/>
      <c r="P8" s="47"/>
      <c r="Q8" s="77">
        <f>G8+I8+K8+M8</f>
        <v>0</v>
      </c>
      <c r="R8" s="77">
        <f>J8+L8+N8+P8</f>
        <v>0</v>
      </c>
      <c r="S8" s="139"/>
      <c r="T8" s="140"/>
      <c r="U8" s="139"/>
      <c r="V8" s="16">
        <f>R8</f>
        <v>0</v>
      </c>
      <c r="W8" s="263"/>
    </row>
    <row r="9" spans="1:23" ht="43.5" customHeight="1" thickBot="1" x14ac:dyDescent="0.3">
      <c r="A9" s="294"/>
      <c r="B9" s="266"/>
      <c r="C9" s="262"/>
      <c r="D9" s="266"/>
      <c r="E9" s="266"/>
      <c r="F9" s="280"/>
      <c r="G9" s="68"/>
      <c r="H9" s="86"/>
      <c r="I9" s="16">
        <v>310.77843999999999</v>
      </c>
      <c r="J9" s="16"/>
      <c r="K9" s="16">
        <v>16.356739999999999</v>
      </c>
      <c r="L9" s="16"/>
      <c r="M9" s="16">
        <v>16029.625099999999</v>
      </c>
      <c r="N9" s="16"/>
      <c r="O9" s="47"/>
      <c r="P9" s="47"/>
      <c r="Q9" s="77">
        <f>G9+I9+K9+M9</f>
        <v>16356.760279999999</v>
      </c>
      <c r="R9" s="77">
        <f>J9+L9+N9+P9</f>
        <v>0</v>
      </c>
      <c r="S9" s="46" t="s">
        <v>98</v>
      </c>
      <c r="T9" s="155" t="s">
        <v>99</v>
      </c>
      <c r="U9" s="46" t="s">
        <v>100</v>
      </c>
      <c r="V9" s="16">
        <f>R9</f>
        <v>0</v>
      </c>
      <c r="W9" s="263"/>
    </row>
    <row r="10" spans="1:23" ht="108" customHeight="1" thickBot="1" x14ac:dyDescent="0.3">
      <c r="A10" s="294"/>
      <c r="B10" s="266"/>
      <c r="C10" s="262"/>
      <c r="D10" s="261"/>
      <c r="E10" s="261"/>
      <c r="F10" s="301"/>
      <c r="G10" s="68"/>
      <c r="H10" s="86"/>
      <c r="I10" s="16">
        <v>24081.658060000002</v>
      </c>
      <c r="J10" s="16">
        <v>518.42196000000001</v>
      </c>
      <c r="K10" s="16">
        <v>79.521720000000002</v>
      </c>
      <c r="L10" s="16">
        <v>27.28537</v>
      </c>
      <c r="M10" s="16">
        <v>77931.28976</v>
      </c>
      <c r="N10" s="16">
        <v>26739.658790000001</v>
      </c>
      <c r="O10" s="47"/>
      <c r="P10" s="47"/>
      <c r="Q10" s="77">
        <f>G10+I10+K10+M10</f>
        <v>102092.46954000001</v>
      </c>
      <c r="R10" s="77">
        <f>J10+L10+N10+P10</f>
        <v>27285.366120000002</v>
      </c>
      <c r="S10" s="15" t="s">
        <v>97</v>
      </c>
      <c r="T10" s="51" t="s">
        <v>61</v>
      </c>
      <c r="U10" s="15" t="s">
        <v>69</v>
      </c>
      <c r="V10" s="16">
        <f>R10</f>
        <v>27285.366120000002</v>
      </c>
      <c r="W10" s="264"/>
    </row>
    <row r="11" spans="1:23" ht="210.75" customHeight="1" x14ac:dyDescent="0.25">
      <c r="A11" s="295"/>
      <c r="B11" s="266"/>
      <c r="C11" s="260"/>
      <c r="D11" s="260" t="s">
        <v>3</v>
      </c>
      <c r="E11" s="67" t="s">
        <v>144</v>
      </c>
      <c r="F11" s="67" t="s">
        <v>145</v>
      </c>
      <c r="G11" s="105"/>
      <c r="H11" s="105"/>
      <c r="I11" s="105">
        <v>3188.84</v>
      </c>
      <c r="J11" s="105">
        <v>754.94</v>
      </c>
      <c r="K11" s="105">
        <v>110</v>
      </c>
      <c r="L11" s="105">
        <v>30.66</v>
      </c>
      <c r="M11" s="105">
        <v>161643.16</v>
      </c>
      <c r="N11" s="105">
        <v>38495.03</v>
      </c>
      <c r="O11" s="105"/>
      <c r="P11" s="105"/>
      <c r="Q11" s="77">
        <f t="shared" ref="Q11:Q12" si="3">G11+I11+K11+M11</f>
        <v>164942</v>
      </c>
      <c r="R11" s="77">
        <f t="shared" ref="R11:R12" si="4">J11+L11+N11+P11</f>
        <v>39280.629999999997</v>
      </c>
      <c r="S11" s="15"/>
      <c r="T11" s="51" t="s">
        <v>75</v>
      </c>
      <c r="U11" s="15"/>
      <c r="V11" s="15"/>
      <c r="W11" s="262" t="s">
        <v>39</v>
      </c>
    </row>
    <row r="12" spans="1:23" ht="75" hidden="1" customHeight="1" x14ac:dyDescent="0.25">
      <c r="A12" s="295"/>
      <c r="B12" s="261"/>
      <c r="C12" s="260"/>
      <c r="D12" s="261"/>
      <c r="E12" s="67" t="s">
        <v>139</v>
      </c>
      <c r="F12" s="116"/>
      <c r="G12" s="105"/>
      <c r="H12" s="105"/>
      <c r="I12" s="105">
        <v>1098.8399999999999</v>
      </c>
      <c r="J12" s="105">
        <v>236.43</v>
      </c>
      <c r="K12" s="105"/>
      <c r="L12" s="105"/>
      <c r="M12" s="105">
        <v>53843.16</v>
      </c>
      <c r="N12" s="105">
        <v>11585.3</v>
      </c>
      <c r="O12" s="105"/>
      <c r="P12" s="105"/>
      <c r="Q12" s="77">
        <f t="shared" si="3"/>
        <v>54942</v>
      </c>
      <c r="R12" s="77">
        <f t="shared" si="4"/>
        <v>11821.73</v>
      </c>
      <c r="S12" s="14"/>
      <c r="T12" s="51" t="s">
        <v>19</v>
      </c>
      <c r="U12" s="14"/>
      <c r="V12" s="14"/>
      <c r="W12" s="262"/>
    </row>
    <row r="13" spans="1:23" ht="24" customHeight="1" x14ac:dyDescent="0.25">
      <c r="A13" s="295"/>
      <c r="B13" s="260" t="s">
        <v>138</v>
      </c>
      <c r="C13" s="260"/>
      <c r="D13" s="158"/>
      <c r="E13" s="260" t="s">
        <v>101</v>
      </c>
      <c r="F13" s="260" t="s">
        <v>102</v>
      </c>
      <c r="G13" s="156">
        <f>G14+G15+G16+G17</f>
        <v>355956.30000999995</v>
      </c>
      <c r="H13" s="156">
        <f t="shared" ref="H13:P13" si="5">H14+H15+H16+H17</f>
        <v>0</v>
      </c>
      <c r="I13" s="156">
        <f t="shared" si="5"/>
        <v>7271.7999900000004</v>
      </c>
      <c r="J13" s="156">
        <f t="shared" si="5"/>
        <v>0</v>
      </c>
      <c r="K13" s="156">
        <f t="shared" si="5"/>
        <v>363.59999999999997</v>
      </c>
      <c r="L13" s="156">
        <f t="shared" si="5"/>
        <v>0</v>
      </c>
      <c r="M13" s="156">
        <f t="shared" si="5"/>
        <v>0</v>
      </c>
      <c r="N13" s="156">
        <f t="shared" si="5"/>
        <v>0</v>
      </c>
      <c r="O13" s="156">
        <f t="shared" si="5"/>
        <v>0</v>
      </c>
      <c r="P13" s="156">
        <f t="shared" si="5"/>
        <v>0</v>
      </c>
      <c r="Q13" s="157">
        <f>G13+I13+K13+M13</f>
        <v>363591.69999999995</v>
      </c>
      <c r="R13" s="157">
        <f>H13+J13+L13+N13</f>
        <v>0</v>
      </c>
      <c r="S13" s="14"/>
      <c r="T13" s="51"/>
      <c r="U13" s="14"/>
      <c r="V13" s="14"/>
      <c r="W13" s="161"/>
    </row>
    <row r="14" spans="1:23" ht="32.25" customHeight="1" x14ac:dyDescent="0.25">
      <c r="A14" s="295"/>
      <c r="B14" s="266"/>
      <c r="C14" s="260"/>
      <c r="D14" s="260" t="s">
        <v>81</v>
      </c>
      <c r="E14" s="266"/>
      <c r="F14" s="266"/>
      <c r="G14" s="105">
        <v>224714.64588</v>
      </c>
      <c r="H14" s="86">
        <v>0</v>
      </c>
      <c r="I14" s="16">
        <v>4590.7107500000002</v>
      </c>
      <c r="J14" s="16">
        <v>0</v>
      </c>
      <c r="K14" s="16">
        <v>229.49641</v>
      </c>
      <c r="L14" s="16">
        <v>0</v>
      </c>
      <c r="M14" s="16"/>
      <c r="N14" s="16"/>
      <c r="O14" s="47"/>
      <c r="P14" s="47"/>
      <c r="Q14" s="45">
        <f t="shared" ref="Q14:Q17" si="6">G14+I14+K14+M14</f>
        <v>229534.85303999999</v>
      </c>
      <c r="R14" s="45">
        <f t="shared" ref="R14:R17" si="7">H14+J14+L14+N14</f>
        <v>0</v>
      </c>
      <c r="S14" s="14" t="s">
        <v>103</v>
      </c>
      <c r="T14" s="51" t="s">
        <v>19</v>
      </c>
      <c r="U14" s="14" t="s">
        <v>104</v>
      </c>
      <c r="V14" s="14"/>
      <c r="W14" s="263" t="s">
        <v>62</v>
      </c>
    </row>
    <row r="15" spans="1:23" ht="39" customHeight="1" x14ac:dyDescent="0.25">
      <c r="A15" s="295"/>
      <c r="B15" s="266"/>
      <c r="C15" s="260"/>
      <c r="D15" s="261"/>
      <c r="E15" s="266"/>
      <c r="F15" s="266"/>
      <c r="G15" s="105">
        <v>4997.2541300000003</v>
      </c>
      <c r="H15" s="86"/>
      <c r="I15" s="16">
        <v>102.08924</v>
      </c>
      <c r="J15" s="16"/>
      <c r="K15" s="16">
        <v>5.1035899999999996</v>
      </c>
      <c r="L15" s="16"/>
      <c r="M15" s="16"/>
      <c r="N15" s="16"/>
      <c r="O15" s="47"/>
      <c r="P15" s="47"/>
      <c r="Q15" s="45">
        <f t="shared" si="6"/>
        <v>5104.4469600000002</v>
      </c>
      <c r="R15" s="45">
        <f t="shared" si="7"/>
        <v>0</v>
      </c>
      <c r="S15" s="14" t="s">
        <v>118</v>
      </c>
      <c r="T15" s="51" t="s">
        <v>19</v>
      </c>
      <c r="U15" s="14" t="s">
        <v>105</v>
      </c>
      <c r="V15" s="14"/>
      <c r="W15" s="263"/>
    </row>
    <row r="16" spans="1:23" ht="33.75" customHeight="1" x14ac:dyDescent="0.25">
      <c r="A16" s="295"/>
      <c r="B16" s="266"/>
      <c r="C16" s="260"/>
      <c r="D16" s="260" t="s">
        <v>82</v>
      </c>
      <c r="E16" s="266"/>
      <c r="F16" s="266"/>
      <c r="G16" s="105">
        <v>123569.02495000001</v>
      </c>
      <c r="H16" s="86"/>
      <c r="I16" s="16">
        <v>2524.3457600000002</v>
      </c>
      <c r="J16" s="16"/>
      <c r="K16" s="16">
        <v>126.26622999999999</v>
      </c>
      <c r="L16" s="16"/>
      <c r="M16" s="16"/>
      <c r="N16" s="16"/>
      <c r="O16" s="47"/>
      <c r="P16" s="47"/>
      <c r="Q16" s="45">
        <f t="shared" si="6"/>
        <v>126219.63694</v>
      </c>
      <c r="R16" s="45">
        <f t="shared" si="7"/>
        <v>0</v>
      </c>
      <c r="S16" s="14" t="s">
        <v>106</v>
      </c>
      <c r="T16" s="51" t="s">
        <v>19</v>
      </c>
      <c r="U16" s="14" t="s">
        <v>107</v>
      </c>
      <c r="V16" s="14"/>
      <c r="W16" s="263"/>
    </row>
    <row r="17" spans="1:23" ht="37.5" customHeight="1" thickBot="1" x14ac:dyDescent="0.3">
      <c r="A17" s="295"/>
      <c r="B17" s="328"/>
      <c r="C17" s="260"/>
      <c r="D17" s="261"/>
      <c r="E17" s="261"/>
      <c r="F17" s="261"/>
      <c r="G17" s="68">
        <v>2675.3750500000001</v>
      </c>
      <c r="H17" s="86"/>
      <c r="I17" s="16">
        <v>54.654240000000001</v>
      </c>
      <c r="J17" s="16"/>
      <c r="K17" s="16">
        <v>2.7337699999999998</v>
      </c>
      <c r="L17" s="16"/>
      <c r="M17" s="16"/>
      <c r="N17" s="16"/>
      <c r="O17" s="47"/>
      <c r="P17" s="47"/>
      <c r="Q17" s="45">
        <f t="shared" si="6"/>
        <v>2732.7630599999998</v>
      </c>
      <c r="R17" s="45">
        <f t="shared" si="7"/>
        <v>0</v>
      </c>
      <c r="S17" s="14" t="s">
        <v>117</v>
      </c>
      <c r="T17" s="51" t="s">
        <v>19</v>
      </c>
      <c r="U17" s="15" t="s">
        <v>108</v>
      </c>
      <c r="V17" s="15"/>
      <c r="W17" s="264"/>
    </row>
    <row r="18" spans="1:23" ht="185.25" hidden="1" customHeight="1" thickBot="1" x14ac:dyDescent="0.3">
      <c r="A18" s="89">
        <v>2</v>
      </c>
      <c r="B18" s="132" t="s">
        <v>32</v>
      </c>
      <c r="C18" s="79">
        <v>2</v>
      </c>
      <c r="D18" s="9" t="s">
        <v>6</v>
      </c>
      <c r="E18" s="79" t="s">
        <v>35</v>
      </c>
      <c r="F18" s="72" t="s">
        <v>25</v>
      </c>
      <c r="G18" s="78"/>
      <c r="H18" s="78"/>
      <c r="I18" s="16"/>
      <c r="J18" s="78"/>
      <c r="K18" s="78"/>
      <c r="L18" s="78"/>
      <c r="M18" s="78"/>
      <c r="N18" s="78"/>
      <c r="O18" s="78"/>
      <c r="P18" s="78"/>
      <c r="Q18" s="110">
        <f t="shared" ref="Q18:R19" si="8">I18+K18+M18</f>
        <v>0</v>
      </c>
      <c r="R18" s="110">
        <f t="shared" si="8"/>
        <v>0</v>
      </c>
      <c r="S18" s="17" t="s">
        <v>116</v>
      </c>
      <c r="T18" s="74" t="s">
        <v>19</v>
      </c>
      <c r="U18" s="46" t="s">
        <v>38</v>
      </c>
      <c r="V18" s="24">
        <v>4298.91</v>
      </c>
      <c r="W18" s="81" t="s">
        <v>7</v>
      </c>
    </row>
    <row r="19" spans="1:23" ht="198" hidden="1" customHeight="1" thickBot="1" x14ac:dyDescent="0.3">
      <c r="A19" s="109"/>
      <c r="B19" s="133" t="s">
        <v>83</v>
      </c>
      <c r="C19" s="56"/>
      <c r="D19" s="56" t="s">
        <v>70</v>
      </c>
      <c r="E19" s="116" t="s">
        <v>71</v>
      </c>
      <c r="F19" s="22" t="s">
        <v>60</v>
      </c>
      <c r="G19" s="47">
        <v>0</v>
      </c>
      <c r="H19" s="47">
        <v>0</v>
      </c>
      <c r="I19" s="47"/>
      <c r="J19" s="47"/>
      <c r="K19" s="47"/>
      <c r="L19" s="47"/>
      <c r="M19" s="47"/>
      <c r="N19" s="47"/>
      <c r="O19" s="47"/>
      <c r="P19" s="47"/>
      <c r="Q19" s="47">
        <f t="shared" si="8"/>
        <v>0</v>
      </c>
      <c r="R19" s="47">
        <f t="shared" si="8"/>
        <v>0</v>
      </c>
      <c r="S19" s="12"/>
      <c r="T19" s="13"/>
      <c r="U19" s="15"/>
      <c r="V19" s="16"/>
      <c r="W19" s="4" t="s">
        <v>72</v>
      </c>
    </row>
    <row r="20" spans="1:23" ht="201" hidden="1" customHeight="1" thickBot="1" x14ac:dyDescent="0.3">
      <c r="A20" s="121"/>
      <c r="B20" s="69" t="s">
        <v>32</v>
      </c>
      <c r="C20" s="120">
        <v>3</v>
      </c>
      <c r="D20" s="3"/>
      <c r="E20" s="116"/>
      <c r="F20" s="14"/>
      <c r="G20" s="141"/>
      <c r="H20" s="141"/>
      <c r="I20" s="142"/>
      <c r="J20" s="142"/>
      <c r="K20" s="142"/>
      <c r="L20" s="142"/>
      <c r="M20" s="142"/>
      <c r="N20" s="142"/>
      <c r="O20" s="142"/>
      <c r="P20" s="142"/>
      <c r="Q20" s="142">
        <f t="shared" ref="Q20:R26" si="9">G20+I20+K20+M20</f>
        <v>0</v>
      </c>
      <c r="R20" s="142">
        <f t="shared" si="9"/>
        <v>0</v>
      </c>
      <c r="S20" s="14"/>
      <c r="T20" s="12"/>
      <c r="U20" s="55"/>
      <c r="V20" s="16"/>
      <c r="W20" s="160" t="s">
        <v>62</v>
      </c>
    </row>
    <row r="21" spans="1:23" ht="36" customHeight="1" thickBot="1" x14ac:dyDescent="0.3">
      <c r="A21" s="122"/>
      <c r="B21" s="303" t="s">
        <v>54</v>
      </c>
      <c r="C21" s="56"/>
      <c r="D21" s="270" t="s">
        <v>84</v>
      </c>
      <c r="E21" s="67"/>
      <c r="F21" s="15"/>
      <c r="G21" s="117"/>
      <c r="H21" s="117"/>
      <c r="I21" s="112">
        <f>I22+I23</f>
        <v>825.27</v>
      </c>
      <c r="J21" s="112">
        <f t="shared" ref="J21:R21" si="10">J22+J23</f>
        <v>0</v>
      </c>
      <c r="K21" s="112">
        <f t="shared" si="10"/>
        <v>0</v>
      </c>
      <c r="L21" s="112">
        <f t="shared" si="10"/>
        <v>0</v>
      </c>
      <c r="M21" s="112">
        <f t="shared" si="10"/>
        <v>0</v>
      </c>
      <c r="N21" s="112">
        <f t="shared" si="10"/>
        <v>0</v>
      </c>
      <c r="O21" s="112">
        <f t="shared" si="10"/>
        <v>0</v>
      </c>
      <c r="P21" s="112">
        <f t="shared" si="10"/>
        <v>0</v>
      </c>
      <c r="Q21" s="112">
        <f t="shared" si="10"/>
        <v>825.27</v>
      </c>
      <c r="R21" s="112">
        <f t="shared" si="10"/>
        <v>0</v>
      </c>
      <c r="S21" s="15"/>
      <c r="T21" s="13"/>
      <c r="U21" s="57"/>
      <c r="V21" s="16"/>
      <c r="W21" s="161"/>
    </row>
    <row r="22" spans="1:23" ht="83.25" customHeight="1" thickBot="1" x14ac:dyDescent="0.3">
      <c r="A22" s="122"/>
      <c r="B22" s="304"/>
      <c r="C22" s="56"/>
      <c r="D22" s="266"/>
      <c r="E22" s="11" t="s">
        <v>73</v>
      </c>
      <c r="F22" s="15"/>
      <c r="G22" s="118"/>
      <c r="H22" s="118"/>
      <c r="I22" s="78">
        <v>526.72</v>
      </c>
      <c r="J22" s="78"/>
      <c r="K22" s="78"/>
      <c r="L22" s="78"/>
      <c r="M22" s="78"/>
      <c r="N22" s="47"/>
      <c r="O22" s="47"/>
      <c r="P22" s="47"/>
      <c r="Q22" s="119">
        <f t="shared" si="9"/>
        <v>526.72</v>
      </c>
      <c r="R22" s="119">
        <f t="shared" si="9"/>
        <v>0</v>
      </c>
      <c r="S22" s="64">
        <v>44925</v>
      </c>
      <c r="T22" s="50" t="s">
        <v>19</v>
      </c>
      <c r="U22" s="57"/>
      <c r="V22" s="58">
        <f>R22</f>
        <v>0</v>
      </c>
      <c r="W22" s="162" t="s">
        <v>78</v>
      </c>
    </row>
    <row r="23" spans="1:23" s="59" customFormat="1" ht="108" customHeight="1" thickBot="1" x14ac:dyDescent="0.3">
      <c r="A23" s="123">
        <v>3</v>
      </c>
      <c r="B23" s="305"/>
      <c r="C23" s="79"/>
      <c r="D23" s="261"/>
      <c r="E23" s="165" t="s">
        <v>68</v>
      </c>
      <c r="F23" s="67" t="s">
        <v>120</v>
      </c>
      <c r="G23" s="118">
        <v>0</v>
      </c>
      <c r="H23" s="118">
        <v>0</v>
      </c>
      <c r="I23" s="78">
        <v>298.55</v>
      </c>
      <c r="J23" s="78"/>
      <c r="K23" s="78">
        <v>0</v>
      </c>
      <c r="L23" s="78"/>
      <c r="M23" s="78"/>
      <c r="N23" s="119"/>
      <c r="O23" s="119"/>
      <c r="P23" s="119"/>
      <c r="Q23" s="119">
        <f t="shared" si="9"/>
        <v>298.55</v>
      </c>
      <c r="R23" s="119">
        <f t="shared" si="9"/>
        <v>0</v>
      </c>
      <c r="S23" s="64">
        <v>44925</v>
      </c>
      <c r="T23" s="50" t="s">
        <v>19</v>
      </c>
      <c r="U23" s="57"/>
      <c r="V23" s="58">
        <f>R23</f>
        <v>0</v>
      </c>
      <c r="W23" s="162" t="s">
        <v>119</v>
      </c>
    </row>
    <row r="24" spans="1:23" ht="137.25" hidden="1" customHeight="1" thickBot="1" x14ac:dyDescent="0.3">
      <c r="A24" s="62">
        <v>4</v>
      </c>
      <c r="B24" s="146" t="s">
        <v>54</v>
      </c>
      <c r="C24" s="56">
        <v>4</v>
      </c>
      <c r="D24" s="56" t="s">
        <v>45</v>
      </c>
      <c r="E24" s="56" t="s">
        <v>46</v>
      </c>
      <c r="F24" s="71" t="s">
        <v>27</v>
      </c>
      <c r="G24" s="48"/>
      <c r="H24" s="48"/>
      <c r="I24" s="47"/>
      <c r="J24" s="47"/>
      <c r="K24" s="47"/>
      <c r="L24" s="47"/>
      <c r="M24" s="47"/>
      <c r="N24" s="47"/>
      <c r="O24" s="47"/>
      <c r="P24" s="47"/>
      <c r="Q24" s="47">
        <f t="shared" si="9"/>
        <v>0</v>
      </c>
      <c r="R24" s="47">
        <f t="shared" si="9"/>
        <v>0</v>
      </c>
      <c r="S24" s="64">
        <v>44560</v>
      </c>
      <c r="T24" s="11" t="s">
        <v>49</v>
      </c>
      <c r="U24" s="49" t="s">
        <v>50</v>
      </c>
      <c r="V24" s="18">
        <f>R24</f>
        <v>0</v>
      </c>
      <c r="W24" s="4" t="s">
        <v>7</v>
      </c>
    </row>
    <row r="25" spans="1:23" ht="78.75" hidden="1" customHeight="1" thickBot="1" x14ac:dyDescent="0.3">
      <c r="A25" s="124"/>
      <c r="B25" s="147" t="s">
        <v>29</v>
      </c>
      <c r="C25" s="126"/>
      <c r="D25" s="133" t="s">
        <v>8</v>
      </c>
      <c r="E25" s="145" t="s">
        <v>74</v>
      </c>
      <c r="F25" s="22" t="s">
        <v>86</v>
      </c>
      <c r="G25" s="113"/>
      <c r="H25" s="113"/>
      <c r="I25" s="114"/>
      <c r="J25" s="115"/>
      <c r="K25" s="115"/>
      <c r="L25" s="115"/>
      <c r="M25" s="115"/>
      <c r="N25" s="115"/>
      <c r="O25" s="115"/>
      <c r="P25" s="115"/>
      <c r="Q25" s="115">
        <f t="shared" si="9"/>
        <v>0</v>
      </c>
      <c r="R25" s="144">
        <f t="shared" si="9"/>
        <v>0</v>
      </c>
      <c r="S25" s="64"/>
      <c r="T25" s="50"/>
      <c r="U25" s="154"/>
      <c r="V25" s="8">
        <f>R25</f>
        <v>0</v>
      </c>
      <c r="W25" s="153" t="s">
        <v>78</v>
      </c>
    </row>
    <row r="26" spans="1:23" ht="135.75" customHeight="1" x14ac:dyDescent="0.25">
      <c r="A26" s="326">
        <v>6</v>
      </c>
      <c r="B26" s="306" t="s">
        <v>67</v>
      </c>
      <c r="C26" s="270">
        <v>6</v>
      </c>
      <c r="D26" s="129" t="s">
        <v>85</v>
      </c>
      <c r="E26" s="129" t="s">
        <v>109</v>
      </c>
      <c r="F26" s="15" t="s">
        <v>110</v>
      </c>
      <c r="G26" s="115">
        <v>604201.5</v>
      </c>
      <c r="H26" s="115">
        <v>170000</v>
      </c>
      <c r="I26" s="114"/>
      <c r="J26" s="115"/>
      <c r="K26" s="115"/>
      <c r="L26" s="115"/>
      <c r="M26" s="115"/>
      <c r="N26" s="115"/>
      <c r="O26" s="115"/>
      <c r="P26" s="115"/>
      <c r="Q26" s="115">
        <f t="shared" si="9"/>
        <v>604201.5</v>
      </c>
      <c r="R26" s="144">
        <f t="shared" si="9"/>
        <v>170000</v>
      </c>
      <c r="S26" s="64" t="s">
        <v>111</v>
      </c>
      <c r="T26" s="104" t="s">
        <v>19</v>
      </c>
      <c r="U26" s="46" t="s">
        <v>112</v>
      </c>
      <c r="V26" s="143"/>
      <c r="W26" s="67"/>
    </row>
    <row r="27" spans="1:23" ht="51.75" customHeight="1" x14ac:dyDescent="0.25">
      <c r="A27" s="327"/>
      <c r="B27" s="307"/>
      <c r="C27" s="266"/>
      <c r="D27" s="135" t="s">
        <v>9</v>
      </c>
      <c r="E27" s="267" t="s">
        <v>55</v>
      </c>
      <c r="F27" s="267" t="s">
        <v>20</v>
      </c>
      <c r="G27" s="85">
        <f t="shared" ref="G27:H27" si="11">SUM(G28:G32)</f>
        <v>0</v>
      </c>
      <c r="H27" s="85">
        <f t="shared" si="11"/>
        <v>0</v>
      </c>
      <c r="I27" s="85">
        <f>SUM(I28:I34)</f>
        <v>188909.5</v>
      </c>
      <c r="J27" s="85">
        <f t="shared" ref="J27:R27" si="12">SUM(J28:J34)</f>
        <v>0</v>
      </c>
      <c r="K27" s="85">
        <f t="shared" si="12"/>
        <v>99999.995050000012</v>
      </c>
      <c r="L27" s="85">
        <f t="shared" si="12"/>
        <v>0</v>
      </c>
      <c r="M27" s="85">
        <f t="shared" si="12"/>
        <v>0</v>
      </c>
      <c r="N27" s="85">
        <f t="shared" si="12"/>
        <v>0</v>
      </c>
      <c r="O27" s="85">
        <f t="shared" si="12"/>
        <v>0</v>
      </c>
      <c r="P27" s="85">
        <f t="shared" si="12"/>
        <v>0</v>
      </c>
      <c r="Q27" s="85">
        <f t="shared" si="12"/>
        <v>288909.49505000003</v>
      </c>
      <c r="R27" s="85">
        <f t="shared" si="12"/>
        <v>0</v>
      </c>
      <c r="S27" s="13"/>
      <c r="T27" s="102"/>
      <c r="U27" s="73"/>
      <c r="V27" s="68">
        <f>R27</f>
        <v>0</v>
      </c>
      <c r="W27" s="258" t="s">
        <v>51</v>
      </c>
    </row>
    <row r="28" spans="1:23" ht="63.75" hidden="1" customHeight="1" x14ac:dyDescent="0.25">
      <c r="A28" s="327"/>
      <c r="B28" s="307"/>
      <c r="C28" s="266"/>
      <c r="D28" s="148" t="s">
        <v>87</v>
      </c>
      <c r="E28" s="268"/>
      <c r="F28" s="268"/>
      <c r="G28" s="16"/>
      <c r="H28" s="16"/>
      <c r="I28" s="16">
        <v>89432.811329999997</v>
      </c>
      <c r="J28" s="16"/>
      <c r="K28" s="16">
        <f>50678.71067-7048.97</f>
        <v>43629.740669999999</v>
      </c>
      <c r="L28" s="16"/>
      <c r="M28" s="16"/>
      <c r="N28" s="16"/>
      <c r="O28" s="16"/>
      <c r="P28" s="16"/>
      <c r="Q28" s="16">
        <f t="shared" ref="Q28:Q36" si="13">G28+I28+K28+M28</f>
        <v>133062.552</v>
      </c>
      <c r="R28" s="16">
        <f t="shared" ref="R28:R36" si="14">H28+J28+L28+N28</f>
        <v>0</v>
      </c>
      <c r="S28" s="13">
        <v>44834</v>
      </c>
      <c r="T28" s="102" t="s">
        <v>19</v>
      </c>
      <c r="U28" s="13" t="s">
        <v>113</v>
      </c>
      <c r="V28" s="68">
        <f t="shared" ref="V28:V34" si="15">R28</f>
        <v>0</v>
      </c>
      <c r="W28" s="259"/>
    </row>
    <row r="29" spans="1:23" ht="58.5" hidden="1" customHeight="1" x14ac:dyDescent="0.25">
      <c r="A29" s="327"/>
      <c r="B29" s="307"/>
      <c r="C29" s="266"/>
      <c r="D29" s="66" t="s">
        <v>88</v>
      </c>
      <c r="E29" s="268"/>
      <c r="F29" s="268"/>
      <c r="G29" s="16"/>
      <c r="H29" s="16"/>
      <c r="I29" s="16">
        <v>16594.146250000002</v>
      </c>
      <c r="J29" s="16"/>
      <c r="K29" s="16">
        <v>9403.3713599999992</v>
      </c>
      <c r="L29" s="16"/>
      <c r="M29" s="16"/>
      <c r="N29" s="16"/>
      <c r="O29" s="16"/>
      <c r="P29" s="16"/>
      <c r="Q29" s="16">
        <f t="shared" si="13"/>
        <v>25997.517610000003</v>
      </c>
      <c r="R29" s="16">
        <f t="shared" si="14"/>
        <v>0</v>
      </c>
      <c r="S29" s="13">
        <v>44834</v>
      </c>
      <c r="T29" s="102" t="s">
        <v>19</v>
      </c>
      <c r="U29" s="13" t="s">
        <v>114</v>
      </c>
      <c r="V29" s="68">
        <f t="shared" si="15"/>
        <v>0</v>
      </c>
      <c r="W29" s="259"/>
    </row>
    <row r="30" spans="1:23" ht="58.5" hidden="1" customHeight="1" x14ac:dyDescent="0.25">
      <c r="A30" s="327"/>
      <c r="B30" s="307"/>
      <c r="C30" s="266"/>
      <c r="D30" s="66" t="s">
        <v>89</v>
      </c>
      <c r="E30" s="268"/>
      <c r="F30" s="268"/>
      <c r="G30" s="16"/>
      <c r="H30" s="16"/>
      <c r="I30" s="16">
        <v>24102.082409999999</v>
      </c>
      <c r="J30" s="16"/>
      <c r="K30" s="16">
        <v>13657.87839</v>
      </c>
      <c r="L30" s="16"/>
      <c r="M30" s="16"/>
      <c r="N30" s="16"/>
      <c r="O30" s="16"/>
      <c r="P30" s="16"/>
      <c r="Q30" s="16">
        <f t="shared" si="13"/>
        <v>37759.960800000001</v>
      </c>
      <c r="R30" s="16">
        <f t="shared" si="14"/>
        <v>0</v>
      </c>
      <c r="S30" s="13">
        <v>44834</v>
      </c>
      <c r="T30" s="102" t="s">
        <v>19</v>
      </c>
      <c r="U30" s="13" t="s">
        <v>114</v>
      </c>
      <c r="V30" s="68">
        <f t="shared" si="15"/>
        <v>0</v>
      </c>
      <c r="W30" s="259"/>
    </row>
    <row r="31" spans="1:23" ht="54.75" hidden="1" customHeight="1" x14ac:dyDescent="0.25">
      <c r="A31" s="327"/>
      <c r="B31" s="307"/>
      <c r="C31" s="266"/>
      <c r="D31" s="66" t="s">
        <v>90</v>
      </c>
      <c r="E31" s="268"/>
      <c r="F31" s="268"/>
      <c r="G31" s="16"/>
      <c r="H31" s="16"/>
      <c r="I31" s="16">
        <v>14125.603810000001</v>
      </c>
      <c r="J31" s="16"/>
      <c r="K31" s="16">
        <v>8004.5273999999999</v>
      </c>
      <c r="L31" s="16"/>
      <c r="M31" s="16"/>
      <c r="N31" s="16"/>
      <c r="O31" s="16"/>
      <c r="P31" s="16"/>
      <c r="Q31" s="16">
        <f t="shared" si="13"/>
        <v>22130.13121</v>
      </c>
      <c r="R31" s="16">
        <f t="shared" si="14"/>
        <v>0</v>
      </c>
      <c r="S31" s="13">
        <v>44834</v>
      </c>
      <c r="T31" s="102" t="s">
        <v>19</v>
      </c>
      <c r="U31" s="13" t="s">
        <v>114</v>
      </c>
      <c r="V31" s="68">
        <f t="shared" si="15"/>
        <v>0</v>
      </c>
      <c r="W31" s="259"/>
    </row>
    <row r="32" spans="1:23" ht="57" hidden="1" customHeight="1" x14ac:dyDescent="0.25">
      <c r="A32" s="327"/>
      <c r="B32" s="307"/>
      <c r="C32" s="266"/>
      <c r="D32" s="66" t="s">
        <v>91</v>
      </c>
      <c r="E32" s="268"/>
      <c r="F32" s="268"/>
      <c r="G32" s="16"/>
      <c r="H32" s="16"/>
      <c r="I32" s="16">
        <v>14366.12725</v>
      </c>
      <c r="J32" s="16"/>
      <c r="K32" s="16">
        <v>8140.8243300000004</v>
      </c>
      <c r="L32" s="16"/>
      <c r="M32" s="16"/>
      <c r="N32" s="16"/>
      <c r="O32" s="16"/>
      <c r="P32" s="16"/>
      <c r="Q32" s="16">
        <f t="shared" si="13"/>
        <v>22506.951580000001</v>
      </c>
      <c r="R32" s="16">
        <f t="shared" si="14"/>
        <v>0</v>
      </c>
      <c r="S32" s="13">
        <v>44834</v>
      </c>
      <c r="T32" s="102" t="s">
        <v>19</v>
      </c>
      <c r="U32" s="13" t="s">
        <v>114</v>
      </c>
      <c r="V32" s="68">
        <f t="shared" si="15"/>
        <v>0</v>
      </c>
      <c r="W32" s="259"/>
    </row>
    <row r="33" spans="1:23" ht="59.25" customHeight="1" x14ac:dyDescent="0.25">
      <c r="A33" s="327"/>
      <c r="B33" s="307"/>
      <c r="C33" s="266"/>
      <c r="D33" s="66" t="s">
        <v>92</v>
      </c>
      <c r="E33" s="268"/>
      <c r="F33" s="268"/>
      <c r="G33" s="16"/>
      <c r="H33" s="16"/>
      <c r="I33" s="16">
        <v>14809.26161</v>
      </c>
      <c r="J33" s="16"/>
      <c r="K33" s="16">
        <v>8391.9343900000003</v>
      </c>
      <c r="L33" s="16"/>
      <c r="M33" s="16"/>
      <c r="N33" s="16"/>
      <c r="O33" s="16"/>
      <c r="P33" s="16"/>
      <c r="Q33" s="16">
        <f t="shared" si="13"/>
        <v>23201.196</v>
      </c>
      <c r="R33" s="16">
        <f t="shared" si="14"/>
        <v>0</v>
      </c>
      <c r="S33" s="13">
        <v>44834</v>
      </c>
      <c r="T33" s="102" t="s">
        <v>19</v>
      </c>
      <c r="U33" s="13" t="s">
        <v>115</v>
      </c>
      <c r="V33" s="68">
        <f t="shared" si="15"/>
        <v>0</v>
      </c>
      <c r="W33" s="259"/>
    </row>
    <row r="34" spans="1:23" ht="75" customHeight="1" x14ac:dyDescent="0.25">
      <c r="A34" s="327"/>
      <c r="B34" s="307"/>
      <c r="C34" s="266"/>
      <c r="D34" s="159" t="s">
        <v>93</v>
      </c>
      <c r="E34" s="269"/>
      <c r="F34" s="269"/>
      <c r="G34" s="16"/>
      <c r="H34" s="16"/>
      <c r="I34" s="16">
        <v>15479.467339999999</v>
      </c>
      <c r="J34" s="16"/>
      <c r="K34" s="16">
        <v>8771.7185100000006</v>
      </c>
      <c r="L34" s="16"/>
      <c r="M34" s="16"/>
      <c r="N34" s="16"/>
      <c r="O34" s="16"/>
      <c r="P34" s="16"/>
      <c r="Q34" s="16">
        <f t="shared" si="13"/>
        <v>24251.185850000002</v>
      </c>
      <c r="R34" s="16">
        <f t="shared" si="14"/>
        <v>0</v>
      </c>
      <c r="S34" s="13">
        <v>44834</v>
      </c>
      <c r="T34" s="102" t="s">
        <v>19</v>
      </c>
      <c r="U34" s="13" t="s">
        <v>115</v>
      </c>
      <c r="V34" s="68">
        <f t="shared" si="15"/>
        <v>0</v>
      </c>
      <c r="W34" s="259"/>
    </row>
    <row r="35" spans="1:23" s="52" customFormat="1" ht="169.5" customHeight="1" x14ac:dyDescent="0.25">
      <c r="A35" s="125">
        <v>7</v>
      </c>
      <c r="B35" s="279" t="s">
        <v>142</v>
      </c>
      <c r="C35" s="66" t="s">
        <v>52</v>
      </c>
      <c r="D35" s="66" t="s">
        <v>141</v>
      </c>
      <c r="E35" s="130" t="s">
        <v>53</v>
      </c>
      <c r="F35" s="130" t="s">
        <v>147</v>
      </c>
      <c r="G35" s="112">
        <v>0</v>
      </c>
      <c r="H35" s="112">
        <v>0</v>
      </c>
      <c r="I35" s="112">
        <v>308.89</v>
      </c>
      <c r="J35" s="112"/>
      <c r="K35" s="112"/>
      <c r="L35" s="112"/>
      <c r="M35" s="112"/>
      <c r="N35" s="112"/>
      <c r="O35" s="112"/>
      <c r="P35" s="112"/>
      <c r="Q35" s="112">
        <f t="shared" si="13"/>
        <v>308.89</v>
      </c>
      <c r="R35" s="112">
        <f t="shared" si="14"/>
        <v>0</v>
      </c>
      <c r="S35" s="13">
        <v>44803</v>
      </c>
      <c r="T35" s="102" t="s">
        <v>19</v>
      </c>
      <c r="U35" s="13" t="s">
        <v>143</v>
      </c>
      <c r="V35" s="16">
        <f>R35</f>
        <v>0</v>
      </c>
      <c r="W35" s="15" t="s">
        <v>51</v>
      </c>
    </row>
    <row r="36" spans="1:23" ht="95.25" customHeight="1" x14ac:dyDescent="0.25">
      <c r="A36" s="125"/>
      <c r="B36" s="301"/>
      <c r="C36" s="66"/>
      <c r="D36" s="66" t="s">
        <v>65</v>
      </c>
      <c r="E36" s="130" t="s">
        <v>64</v>
      </c>
      <c r="F36" s="70"/>
      <c r="G36" s="112">
        <v>0</v>
      </c>
      <c r="H36" s="112">
        <v>0</v>
      </c>
      <c r="I36" s="112">
        <v>473.35</v>
      </c>
      <c r="J36" s="112"/>
      <c r="K36" s="112"/>
      <c r="L36" s="112"/>
      <c r="M36" s="112"/>
      <c r="N36" s="112"/>
      <c r="O36" s="112"/>
      <c r="P36" s="112"/>
      <c r="Q36" s="112">
        <f t="shared" si="13"/>
        <v>473.35</v>
      </c>
      <c r="R36" s="112">
        <f t="shared" si="14"/>
        <v>0</v>
      </c>
      <c r="S36" s="13">
        <v>44925</v>
      </c>
      <c r="T36" s="102" t="s">
        <v>19</v>
      </c>
      <c r="U36" s="13"/>
      <c r="V36" s="16">
        <f>R36</f>
        <v>0</v>
      </c>
      <c r="W36" s="15" t="s">
        <v>78</v>
      </c>
    </row>
    <row r="37" spans="1:23" ht="24.75" customHeight="1" thickBot="1" x14ac:dyDescent="0.3">
      <c r="A37" s="125"/>
      <c r="B37" s="275" t="s">
        <v>63</v>
      </c>
      <c r="C37" s="275"/>
      <c r="D37" s="275"/>
      <c r="E37" s="130"/>
      <c r="F37" s="70"/>
      <c r="G37" s="106">
        <f t="shared" ref="G37:L37" si="16">G43+G59+G70+G38</f>
        <v>48867.886920000004</v>
      </c>
      <c r="H37" s="106">
        <f t="shared" si="16"/>
        <v>0</v>
      </c>
      <c r="I37" s="106">
        <f t="shared" si="16"/>
        <v>997.30381</v>
      </c>
      <c r="J37" s="106">
        <f t="shared" si="16"/>
        <v>0</v>
      </c>
      <c r="K37" s="106">
        <f t="shared" si="16"/>
        <v>49352.297209999997</v>
      </c>
      <c r="L37" s="106">
        <f t="shared" si="16"/>
        <v>746.39280000000008</v>
      </c>
      <c r="M37" s="106">
        <f t="shared" ref="M37:N37" si="17">M43+M59+M70+M38</f>
        <v>0</v>
      </c>
      <c r="N37" s="106">
        <f t="shared" si="17"/>
        <v>0</v>
      </c>
      <c r="O37" s="106">
        <f t="shared" ref="O37:P37" si="18">O43+O59+O70</f>
        <v>0</v>
      </c>
      <c r="P37" s="106">
        <f t="shared" si="18"/>
        <v>0</v>
      </c>
      <c r="Q37" s="106">
        <f>G37+I37+K37+M37+O37</f>
        <v>99217.487939999992</v>
      </c>
      <c r="R37" s="106">
        <f>H37+J37+L37+P37+N37</f>
        <v>746.39280000000008</v>
      </c>
      <c r="S37" s="61"/>
      <c r="T37" s="13"/>
      <c r="U37" s="102"/>
      <c r="V37" s="18"/>
      <c r="W37" s="103"/>
    </row>
    <row r="38" spans="1:23" s="29" customFormat="1" ht="51" customHeight="1" x14ac:dyDescent="0.25">
      <c r="A38" s="271">
        <v>8</v>
      </c>
      <c r="B38" s="272" t="s">
        <v>31</v>
      </c>
      <c r="C38" s="60">
        <v>7</v>
      </c>
      <c r="D38" s="60" t="s">
        <v>41</v>
      </c>
      <c r="E38" s="296" t="s">
        <v>47</v>
      </c>
      <c r="F38" s="280" t="s">
        <v>146</v>
      </c>
      <c r="G38" s="85">
        <f t="shared" ref="G38:I38" si="19">G39+G40+G41</f>
        <v>48867.886920000004</v>
      </c>
      <c r="H38" s="85">
        <f t="shared" si="19"/>
        <v>0</v>
      </c>
      <c r="I38" s="85">
        <f t="shared" si="19"/>
        <v>997.30381</v>
      </c>
      <c r="J38" s="85">
        <f>J39+J40+J41+J42</f>
        <v>0</v>
      </c>
      <c r="K38" s="85">
        <f>K39+K40+K41+K42</f>
        <v>11090.198780000001</v>
      </c>
      <c r="L38" s="85">
        <f>L39+L40+L41+L42</f>
        <v>0</v>
      </c>
      <c r="M38" s="85">
        <f t="shared" ref="M38:R38" si="20">M39+M40+M41</f>
        <v>0</v>
      </c>
      <c r="N38" s="85">
        <f t="shared" si="20"/>
        <v>0</v>
      </c>
      <c r="O38" s="85">
        <f t="shared" si="20"/>
        <v>0</v>
      </c>
      <c r="P38" s="85">
        <f t="shared" si="20"/>
        <v>0</v>
      </c>
      <c r="Q38" s="85">
        <f t="shared" si="20"/>
        <v>60955.389510000001</v>
      </c>
      <c r="R38" s="85">
        <f t="shared" si="20"/>
        <v>0</v>
      </c>
      <c r="S38" s="50"/>
      <c r="T38" s="102"/>
      <c r="U38" s="27"/>
      <c r="V38" s="28">
        <f>V39+V40+V41</f>
        <v>0</v>
      </c>
      <c r="W38" s="265" t="s">
        <v>51</v>
      </c>
    </row>
    <row r="39" spans="1:23" ht="43.5" customHeight="1" x14ac:dyDescent="0.25">
      <c r="A39" s="271"/>
      <c r="B39" s="273"/>
      <c r="C39" s="66" t="s">
        <v>10</v>
      </c>
      <c r="D39" s="163" t="s">
        <v>121</v>
      </c>
      <c r="E39" s="296"/>
      <c r="F39" s="286"/>
      <c r="G39" s="54">
        <v>47253.890440000003</v>
      </c>
      <c r="H39" s="54">
        <v>0</v>
      </c>
      <c r="I39" s="54">
        <v>964.36510999999996</v>
      </c>
      <c r="J39" s="54">
        <v>0</v>
      </c>
      <c r="K39" s="54">
        <v>11090.198780000001</v>
      </c>
      <c r="L39" s="54">
        <f t="shared" ref="L39:P39" si="21">L44+L45+L47+L48</f>
        <v>0</v>
      </c>
      <c r="M39" s="54">
        <f t="shared" si="21"/>
        <v>0</v>
      </c>
      <c r="N39" s="54">
        <f t="shared" si="21"/>
        <v>0</v>
      </c>
      <c r="O39" s="54">
        <f t="shared" si="21"/>
        <v>0</v>
      </c>
      <c r="P39" s="54">
        <f t="shared" si="21"/>
        <v>0</v>
      </c>
      <c r="Q39" s="24">
        <f t="shared" ref="Q39:R40" si="22">G39+I39+K39+M39+O39</f>
        <v>59308.45433</v>
      </c>
      <c r="R39" s="24">
        <f t="shared" si="22"/>
        <v>0</v>
      </c>
      <c r="S39" s="50">
        <v>44805</v>
      </c>
      <c r="T39" s="104" t="s">
        <v>19</v>
      </c>
      <c r="U39" s="83" t="s">
        <v>129</v>
      </c>
      <c r="V39" s="30">
        <f>R39</f>
        <v>0</v>
      </c>
      <c r="W39" s="263"/>
    </row>
    <row r="40" spans="1:23" ht="90.75" customHeight="1" x14ac:dyDescent="0.25">
      <c r="A40" s="271"/>
      <c r="B40" s="273"/>
      <c r="C40" s="66" t="s">
        <v>11</v>
      </c>
      <c r="D40" s="163" t="s">
        <v>122</v>
      </c>
      <c r="E40" s="296"/>
      <c r="F40" s="286"/>
      <c r="G40" s="54">
        <v>1613.99648</v>
      </c>
      <c r="H40" s="54">
        <v>0</v>
      </c>
      <c r="I40" s="54">
        <v>32.938699999999997</v>
      </c>
      <c r="J40" s="54">
        <v>0</v>
      </c>
      <c r="K40" s="54">
        <v>0</v>
      </c>
      <c r="L40" s="54">
        <f t="shared" ref="L40:P40" si="23">L46+L54</f>
        <v>0</v>
      </c>
      <c r="M40" s="54">
        <f t="shared" si="23"/>
        <v>0</v>
      </c>
      <c r="N40" s="54">
        <f t="shared" si="23"/>
        <v>0</v>
      </c>
      <c r="O40" s="54">
        <f t="shared" si="23"/>
        <v>0</v>
      </c>
      <c r="P40" s="54">
        <f t="shared" si="23"/>
        <v>0</v>
      </c>
      <c r="Q40" s="24">
        <f t="shared" si="22"/>
        <v>1646.9351799999999</v>
      </c>
      <c r="R40" s="24">
        <f t="shared" si="22"/>
        <v>0</v>
      </c>
      <c r="S40" s="50">
        <v>44805</v>
      </c>
      <c r="T40" s="104" t="s">
        <v>19</v>
      </c>
      <c r="U40" s="166" t="s">
        <v>130</v>
      </c>
      <c r="V40" s="30">
        <f t="shared" ref="V40:V41" si="24">R40</f>
        <v>0</v>
      </c>
      <c r="W40" s="263"/>
    </row>
    <row r="41" spans="1:23" hidden="1" x14ac:dyDescent="0.25">
      <c r="A41" s="271"/>
      <c r="B41" s="273"/>
      <c r="C41" s="66" t="s">
        <v>12</v>
      </c>
      <c r="D41" s="149"/>
      <c r="E41" s="296"/>
      <c r="F41" s="286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24"/>
      <c r="R41" s="24"/>
      <c r="S41" s="84"/>
      <c r="T41" s="164"/>
      <c r="U41" s="84"/>
      <c r="V41" s="30">
        <f t="shared" si="24"/>
        <v>0</v>
      </c>
      <c r="W41" s="263"/>
    </row>
    <row r="42" spans="1:23" ht="22.5" hidden="1" customHeight="1" x14ac:dyDescent="0.25">
      <c r="A42" s="271"/>
      <c r="B42" s="273"/>
      <c r="C42" s="66" t="s">
        <v>76</v>
      </c>
      <c r="D42" s="67"/>
      <c r="E42" s="296"/>
      <c r="F42" s="286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24"/>
      <c r="R42" s="24"/>
      <c r="S42" s="84"/>
      <c r="T42" s="84"/>
      <c r="U42" s="84"/>
      <c r="V42" s="30"/>
      <c r="W42" s="263"/>
    </row>
    <row r="43" spans="1:23" s="26" customFormat="1" ht="45" customHeight="1" x14ac:dyDescent="0.25">
      <c r="A43" s="271"/>
      <c r="B43" s="273"/>
      <c r="C43" s="283" t="s">
        <v>43</v>
      </c>
      <c r="D43" s="65" t="s">
        <v>41</v>
      </c>
      <c r="E43" s="260" t="s">
        <v>40</v>
      </c>
      <c r="F43" s="260"/>
      <c r="G43" s="112">
        <f>G44+G45+G46+G47+G48+G49+G50+G51+G54</f>
        <v>0</v>
      </c>
      <c r="H43" s="112">
        <f t="shared" ref="H43:J43" si="25">H44+H45+H46+H47+H48+H49+H50+H51+H54</f>
        <v>0</v>
      </c>
      <c r="I43" s="112">
        <f t="shared" si="25"/>
        <v>0</v>
      </c>
      <c r="J43" s="112">
        <f t="shared" si="25"/>
        <v>0</v>
      </c>
      <c r="K43" s="112">
        <f>K44+K45+K46+K47+K48+K49+K50+K51+K54+K52+K53</f>
        <v>3837.1484300000002</v>
      </c>
      <c r="L43" s="112">
        <f>L44+L45+L46+L47+L48+L49+L50+L51+L54+L52+L53</f>
        <v>746.39280000000008</v>
      </c>
      <c r="M43" s="112">
        <f>M44+M45+M46+M47+M48+M49+M50+M51+M54+M52+M53</f>
        <v>0</v>
      </c>
      <c r="N43" s="112">
        <f>N44+N45+N46+N47+N48+N49+N50+N51+N54+N52+N53</f>
        <v>0</v>
      </c>
      <c r="O43" s="112">
        <f t="shared" ref="O43:R43" si="26">O44+O45+O46+O47+O48+O49+O50+O51+O54+O52+O53</f>
        <v>0</v>
      </c>
      <c r="P43" s="112">
        <f t="shared" si="26"/>
        <v>0</v>
      </c>
      <c r="Q43" s="112">
        <f t="shared" si="26"/>
        <v>3837.1484300000002</v>
      </c>
      <c r="R43" s="112">
        <f t="shared" si="26"/>
        <v>746.39280000000008</v>
      </c>
      <c r="S43" s="84"/>
      <c r="T43" s="84"/>
      <c r="U43" s="84"/>
      <c r="V43" s="63">
        <f>R43</f>
        <v>746.39280000000008</v>
      </c>
      <c r="W43" s="263"/>
    </row>
    <row r="44" spans="1:23" ht="43.5" customHeight="1" x14ac:dyDescent="0.25">
      <c r="A44" s="271"/>
      <c r="B44" s="273"/>
      <c r="C44" s="284"/>
      <c r="D44" s="149" t="s">
        <v>121</v>
      </c>
      <c r="E44" s="266"/>
      <c r="F44" s="266"/>
      <c r="G44" s="54"/>
      <c r="H44" s="54"/>
      <c r="I44" s="54"/>
      <c r="J44" s="54"/>
      <c r="K44" s="16">
        <v>987.13594999999998</v>
      </c>
      <c r="L44" s="16"/>
      <c r="M44" s="16"/>
      <c r="N44" s="16"/>
      <c r="O44" s="16"/>
      <c r="P44" s="16"/>
      <c r="Q44" s="16">
        <f>G44+I44+K44+M44+O44</f>
        <v>987.13594999999998</v>
      </c>
      <c r="R44" s="16">
        <f>H44+J44+L44+N44+P44</f>
        <v>0</v>
      </c>
      <c r="S44" s="50">
        <v>44805</v>
      </c>
      <c r="T44" s="166" t="s">
        <v>19</v>
      </c>
      <c r="U44" s="107" t="s">
        <v>129</v>
      </c>
      <c r="V44" s="45">
        <f>R44</f>
        <v>0</v>
      </c>
      <c r="W44" s="263"/>
    </row>
    <row r="45" spans="1:23" ht="40.5" customHeight="1" x14ac:dyDescent="0.25">
      <c r="A45" s="271"/>
      <c r="B45" s="273"/>
      <c r="C45" s="284"/>
      <c r="D45" s="149" t="s">
        <v>122</v>
      </c>
      <c r="E45" s="266"/>
      <c r="F45" s="266"/>
      <c r="G45" s="54"/>
      <c r="H45" s="54"/>
      <c r="I45" s="54"/>
      <c r="J45" s="54"/>
      <c r="K45" s="16">
        <v>669.33968000000004</v>
      </c>
      <c r="L45" s="16"/>
      <c r="M45" s="16"/>
      <c r="N45" s="16"/>
      <c r="O45" s="16"/>
      <c r="P45" s="16"/>
      <c r="Q45" s="16">
        <f t="shared" ref="Q45:Q54" si="27">G45+I45+K45+M45+O45</f>
        <v>669.33968000000004</v>
      </c>
      <c r="R45" s="16">
        <f t="shared" ref="R45:R54" si="28">H45+J45+L45+N45+P45</f>
        <v>0</v>
      </c>
      <c r="S45" s="50">
        <v>44743</v>
      </c>
      <c r="T45" s="166" t="s">
        <v>19</v>
      </c>
      <c r="U45" s="107" t="s">
        <v>130</v>
      </c>
      <c r="V45" s="45">
        <f t="shared" ref="V45:V48" si="29">R45</f>
        <v>0</v>
      </c>
      <c r="W45" s="263"/>
    </row>
    <row r="46" spans="1:23" ht="39" customHeight="1" x14ac:dyDescent="0.25">
      <c r="A46" s="271"/>
      <c r="B46" s="273"/>
      <c r="C46" s="284"/>
      <c r="D46" s="149" t="s">
        <v>123</v>
      </c>
      <c r="E46" s="266"/>
      <c r="F46" s="266"/>
      <c r="G46" s="54"/>
      <c r="H46" s="54"/>
      <c r="I46" s="54"/>
      <c r="J46" s="54"/>
      <c r="K46" s="16">
        <v>595</v>
      </c>
      <c r="L46" s="16"/>
      <c r="M46" s="16"/>
      <c r="N46" s="16"/>
      <c r="O46" s="16"/>
      <c r="P46" s="16"/>
      <c r="Q46" s="16">
        <f t="shared" si="27"/>
        <v>595</v>
      </c>
      <c r="R46" s="16">
        <f t="shared" si="28"/>
        <v>0</v>
      </c>
      <c r="S46" s="50">
        <v>44805</v>
      </c>
      <c r="T46" s="166" t="s">
        <v>19</v>
      </c>
      <c r="U46" s="107" t="s">
        <v>131</v>
      </c>
      <c r="V46" s="45">
        <f t="shared" si="29"/>
        <v>0</v>
      </c>
      <c r="W46" s="263"/>
    </row>
    <row r="47" spans="1:23" ht="39" customHeight="1" x14ac:dyDescent="0.25">
      <c r="A47" s="271"/>
      <c r="B47" s="273"/>
      <c r="C47" s="284"/>
      <c r="D47" s="149"/>
      <c r="E47" s="266"/>
      <c r="F47" s="266"/>
      <c r="G47" s="54"/>
      <c r="H47" s="54"/>
      <c r="I47" s="54"/>
      <c r="J47" s="54"/>
      <c r="K47" s="16">
        <v>0</v>
      </c>
      <c r="L47" s="16"/>
      <c r="M47" s="16"/>
      <c r="N47" s="16"/>
      <c r="O47" s="16"/>
      <c r="P47" s="16"/>
      <c r="Q47" s="16">
        <f t="shared" si="27"/>
        <v>0</v>
      </c>
      <c r="R47" s="16">
        <f t="shared" si="28"/>
        <v>0</v>
      </c>
      <c r="S47" s="50"/>
      <c r="T47" s="166"/>
      <c r="U47" s="107"/>
      <c r="V47" s="45">
        <f t="shared" si="29"/>
        <v>0</v>
      </c>
      <c r="W47" s="263"/>
    </row>
    <row r="48" spans="1:23" ht="36.75" customHeight="1" x14ac:dyDescent="0.25">
      <c r="A48" s="271"/>
      <c r="B48" s="273"/>
      <c r="C48" s="284"/>
      <c r="D48" s="149" t="s">
        <v>124</v>
      </c>
      <c r="E48" s="266"/>
      <c r="F48" s="266"/>
      <c r="G48" s="54"/>
      <c r="H48" s="54"/>
      <c r="I48" s="54"/>
      <c r="J48" s="54"/>
      <c r="K48" s="16">
        <v>470</v>
      </c>
      <c r="L48" s="16"/>
      <c r="M48" s="16"/>
      <c r="N48" s="16"/>
      <c r="O48" s="16"/>
      <c r="P48" s="16"/>
      <c r="Q48" s="16">
        <f t="shared" si="27"/>
        <v>470</v>
      </c>
      <c r="R48" s="16">
        <f t="shared" si="28"/>
        <v>0</v>
      </c>
      <c r="S48" s="50">
        <v>44713</v>
      </c>
      <c r="T48" s="166" t="s">
        <v>19</v>
      </c>
      <c r="U48" s="107" t="s">
        <v>132</v>
      </c>
      <c r="V48" s="45">
        <f t="shared" si="29"/>
        <v>0</v>
      </c>
      <c r="W48" s="263"/>
    </row>
    <row r="49" spans="1:23" ht="40.5" customHeight="1" x14ac:dyDescent="0.25">
      <c r="A49" s="271"/>
      <c r="B49" s="273"/>
      <c r="C49" s="284"/>
      <c r="D49" s="150" t="s">
        <v>125</v>
      </c>
      <c r="E49" s="266"/>
      <c r="F49" s="266"/>
      <c r="G49" s="54"/>
      <c r="H49" s="54"/>
      <c r="I49" s="54"/>
      <c r="J49" s="54"/>
      <c r="K49" s="16">
        <v>144.71600000000001</v>
      </c>
      <c r="L49" s="16">
        <v>144.71600000000001</v>
      </c>
      <c r="M49" s="16"/>
      <c r="N49" s="16"/>
      <c r="O49" s="16"/>
      <c r="P49" s="16"/>
      <c r="Q49" s="16">
        <f t="shared" si="27"/>
        <v>144.71600000000001</v>
      </c>
      <c r="R49" s="16">
        <f t="shared" si="28"/>
        <v>144.71600000000001</v>
      </c>
      <c r="S49" s="50">
        <v>44640</v>
      </c>
      <c r="T49" s="166" t="s">
        <v>19</v>
      </c>
      <c r="U49" s="107" t="s">
        <v>133</v>
      </c>
      <c r="V49" s="45">
        <f>R49</f>
        <v>144.71600000000001</v>
      </c>
      <c r="W49" s="263"/>
    </row>
    <row r="50" spans="1:23" ht="38.25" customHeight="1" x14ac:dyDescent="0.25">
      <c r="A50" s="271"/>
      <c r="B50" s="273"/>
      <c r="C50" s="284"/>
      <c r="D50" s="150" t="s">
        <v>126</v>
      </c>
      <c r="E50" s="266"/>
      <c r="F50" s="266"/>
      <c r="G50" s="54"/>
      <c r="H50" s="54"/>
      <c r="I50" s="54"/>
      <c r="J50" s="54"/>
      <c r="K50" s="16">
        <v>441.67680000000001</v>
      </c>
      <c r="L50" s="16">
        <v>441.67680000000001</v>
      </c>
      <c r="M50" s="16"/>
      <c r="N50" s="16"/>
      <c r="O50" s="16"/>
      <c r="P50" s="16"/>
      <c r="Q50" s="16">
        <f t="shared" si="27"/>
        <v>441.67680000000001</v>
      </c>
      <c r="R50" s="16">
        <f t="shared" si="28"/>
        <v>441.67680000000001</v>
      </c>
      <c r="S50" s="50" t="s">
        <v>134</v>
      </c>
      <c r="T50" s="50">
        <v>44650</v>
      </c>
      <c r="U50" s="107" t="s">
        <v>135</v>
      </c>
      <c r="V50" s="45">
        <f>R50</f>
        <v>441.67680000000001</v>
      </c>
      <c r="W50" s="263"/>
    </row>
    <row r="51" spans="1:23" ht="38.25" customHeight="1" x14ac:dyDescent="0.25">
      <c r="A51" s="271"/>
      <c r="B51" s="273"/>
      <c r="C51" s="284"/>
      <c r="D51" s="150"/>
      <c r="E51" s="266"/>
      <c r="F51" s="266"/>
      <c r="G51" s="54"/>
      <c r="H51" s="54"/>
      <c r="I51" s="54"/>
      <c r="J51" s="54"/>
      <c r="K51" s="54">
        <v>0</v>
      </c>
      <c r="L51" s="54"/>
      <c r="M51" s="16"/>
      <c r="N51" s="16"/>
      <c r="O51" s="16"/>
      <c r="P51" s="16"/>
      <c r="Q51" s="16">
        <f t="shared" si="27"/>
        <v>0</v>
      </c>
      <c r="R51" s="16">
        <f t="shared" si="28"/>
        <v>0</v>
      </c>
      <c r="S51" s="50"/>
      <c r="T51" s="50">
        <v>44571</v>
      </c>
      <c r="U51" s="107"/>
      <c r="V51" s="45">
        <f>R51</f>
        <v>0</v>
      </c>
      <c r="W51" s="263"/>
    </row>
    <row r="52" spans="1:23" ht="38.25" customHeight="1" x14ac:dyDescent="0.25">
      <c r="A52" s="271"/>
      <c r="B52" s="273"/>
      <c r="C52" s="284"/>
      <c r="D52" s="150" t="s">
        <v>127</v>
      </c>
      <c r="E52" s="266"/>
      <c r="F52" s="266"/>
      <c r="G52" s="54"/>
      <c r="H52" s="54"/>
      <c r="I52" s="54"/>
      <c r="J52" s="54"/>
      <c r="K52" s="54">
        <v>160</v>
      </c>
      <c r="L52" s="54">
        <v>160</v>
      </c>
      <c r="M52" s="16"/>
      <c r="N52" s="16"/>
      <c r="O52" s="16"/>
      <c r="P52" s="16"/>
      <c r="Q52" s="16">
        <f t="shared" si="27"/>
        <v>160</v>
      </c>
      <c r="R52" s="16">
        <f t="shared" si="28"/>
        <v>160</v>
      </c>
      <c r="S52" s="50">
        <v>44592</v>
      </c>
      <c r="T52" s="50" t="s">
        <v>19</v>
      </c>
      <c r="U52" s="107" t="s">
        <v>136</v>
      </c>
      <c r="V52" s="45"/>
      <c r="W52" s="263"/>
    </row>
    <row r="53" spans="1:23" ht="38.25" customHeight="1" x14ac:dyDescent="0.25">
      <c r="A53" s="271"/>
      <c r="B53" s="273"/>
      <c r="C53" s="284"/>
      <c r="D53" s="150" t="s">
        <v>128</v>
      </c>
      <c r="E53" s="266"/>
      <c r="F53" s="266"/>
      <c r="G53" s="54"/>
      <c r="H53" s="54"/>
      <c r="I53" s="54"/>
      <c r="J53" s="54"/>
      <c r="K53" s="54">
        <v>369.28</v>
      </c>
      <c r="L53" s="54"/>
      <c r="M53" s="16"/>
      <c r="N53" s="16"/>
      <c r="O53" s="16"/>
      <c r="P53" s="16"/>
      <c r="Q53" s="16">
        <f t="shared" si="27"/>
        <v>369.28</v>
      </c>
      <c r="R53" s="16">
        <f t="shared" si="28"/>
        <v>0</v>
      </c>
      <c r="S53" s="50">
        <v>44403</v>
      </c>
      <c r="T53" s="50">
        <v>44586</v>
      </c>
      <c r="U53" s="107" t="s">
        <v>137</v>
      </c>
      <c r="V53" s="45"/>
      <c r="W53" s="263"/>
    </row>
    <row r="54" spans="1:23" ht="36.75" customHeight="1" x14ac:dyDescent="0.25">
      <c r="A54" s="271"/>
      <c r="B54" s="273"/>
      <c r="C54" s="308"/>
      <c r="D54" s="67"/>
      <c r="E54" s="266"/>
      <c r="F54" s="266"/>
      <c r="G54" s="54"/>
      <c r="H54" s="54"/>
      <c r="I54" s="54"/>
      <c r="J54" s="54"/>
      <c r="K54" s="16"/>
      <c r="L54" s="16"/>
      <c r="M54" s="16"/>
      <c r="N54" s="16"/>
      <c r="O54" s="16"/>
      <c r="P54" s="16"/>
      <c r="Q54" s="16">
        <f t="shared" si="27"/>
        <v>0</v>
      </c>
      <c r="R54" s="16">
        <f t="shared" si="28"/>
        <v>0</v>
      </c>
      <c r="S54" s="50"/>
      <c r="T54" s="50"/>
      <c r="U54" s="107"/>
      <c r="V54" s="45">
        <f t="shared" ref="V54" si="30">R54</f>
        <v>0</v>
      </c>
      <c r="W54" s="264"/>
    </row>
    <row r="55" spans="1:23" s="29" customFormat="1" ht="32.25" hidden="1" customHeight="1" x14ac:dyDescent="0.25">
      <c r="A55" s="271"/>
      <c r="B55" s="273"/>
      <c r="C55" s="46">
        <v>8</v>
      </c>
      <c r="D55" s="46" t="s">
        <v>13</v>
      </c>
      <c r="E55" s="279" t="s">
        <v>48</v>
      </c>
      <c r="F55" s="287" t="s">
        <v>57</v>
      </c>
      <c r="G55" s="85">
        <f>G56+G57+G59</f>
        <v>0</v>
      </c>
      <c r="H55" s="85">
        <f t="shared" ref="H55:P55" si="31">H56+H57+H59</f>
        <v>0</v>
      </c>
      <c r="I55" s="85">
        <f t="shared" si="31"/>
        <v>0</v>
      </c>
      <c r="J55" s="85">
        <f t="shared" si="31"/>
        <v>0</v>
      </c>
      <c r="K55" s="85">
        <f t="shared" si="31"/>
        <v>0</v>
      </c>
      <c r="L55" s="85">
        <f t="shared" si="31"/>
        <v>0</v>
      </c>
      <c r="M55" s="85">
        <f t="shared" si="31"/>
        <v>0</v>
      </c>
      <c r="N55" s="85">
        <f t="shared" si="31"/>
        <v>0</v>
      </c>
      <c r="O55" s="85">
        <f t="shared" si="31"/>
        <v>0</v>
      </c>
      <c r="P55" s="85">
        <f t="shared" si="31"/>
        <v>0</v>
      </c>
      <c r="Q55" s="85">
        <f>Q56+Q57+Q59</f>
        <v>0</v>
      </c>
      <c r="R55" s="85">
        <f>R56+R57+R59</f>
        <v>0</v>
      </c>
      <c r="S55" s="12"/>
      <c r="T55" s="50"/>
      <c r="U55" s="31"/>
      <c r="V55" s="30"/>
      <c r="W55" s="289" t="s">
        <v>51</v>
      </c>
    </row>
    <row r="56" spans="1:23" ht="52.5" hidden="1" customHeight="1" x14ac:dyDescent="0.25">
      <c r="A56" s="271"/>
      <c r="B56" s="273"/>
      <c r="C56" s="130"/>
      <c r="D56" s="46"/>
      <c r="E56" s="280"/>
      <c r="F56" s="288"/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16">
        <f t="shared" ref="Q56" si="32">G56+I56+K56+M56+O56</f>
        <v>0</v>
      </c>
      <c r="R56" s="16">
        <f t="shared" ref="R56:R57" si="33">H56+J56+L56+N56+P56</f>
        <v>0</v>
      </c>
      <c r="S56" s="13"/>
      <c r="T56" s="46"/>
      <c r="U56" s="15"/>
      <c r="V56" s="10"/>
      <c r="W56" s="263"/>
    </row>
    <row r="57" spans="1:23" ht="54.75" hidden="1" customHeight="1" x14ac:dyDescent="0.25">
      <c r="A57" s="271"/>
      <c r="B57" s="273"/>
      <c r="C57" s="131"/>
      <c r="D57" s="14"/>
      <c r="E57" s="280"/>
      <c r="F57" s="288"/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16">
        <f t="shared" si="33"/>
        <v>0</v>
      </c>
      <c r="S57" s="20"/>
      <c r="T57" s="15"/>
      <c r="U57" s="14"/>
      <c r="V57" s="19"/>
      <c r="W57" s="263"/>
    </row>
    <row r="58" spans="1:23" ht="47.25" hidden="1" customHeight="1" x14ac:dyDescent="0.25">
      <c r="A58" s="271"/>
      <c r="B58" s="273"/>
      <c r="C58" s="134"/>
      <c r="D58" s="116"/>
      <c r="E58" s="280"/>
      <c r="F58" s="288"/>
      <c r="G58" s="25">
        <v>0</v>
      </c>
      <c r="H58" s="25">
        <v>0</v>
      </c>
      <c r="I58" s="25">
        <v>0</v>
      </c>
      <c r="J58" s="25"/>
      <c r="K58" s="25">
        <v>0</v>
      </c>
      <c r="L58" s="25"/>
      <c r="M58" s="25">
        <v>0</v>
      </c>
      <c r="N58" s="25">
        <v>0</v>
      </c>
      <c r="O58" s="25">
        <v>0</v>
      </c>
      <c r="P58" s="25">
        <v>0</v>
      </c>
      <c r="Q58" s="25">
        <f>G58+I58+K58+M58</f>
        <v>0</v>
      </c>
      <c r="R58" s="25">
        <f>H58+J58+L58+N58</f>
        <v>0</v>
      </c>
      <c r="S58" s="42"/>
      <c r="T58" s="14"/>
      <c r="U58" s="22"/>
      <c r="V58" s="23"/>
      <c r="W58" s="263"/>
    </row>
    <row r="59" spans="1:23" s="29" customFormat="1" ht="24.75" hidden="1" customHeight="1" x14ac:dyDescent="0.25">
      <c r="A59" s="271"/>
      <c r="B59" s="273"/>
      <c r="C59" s="274" t="s">
        <v>44</v>
      </c>
      <c r="D59" s="65" t="s">
        <v>42</v>
      </c>
      <c r="E59" s="275" t="s">
        <v>40</v>
      </c>
      <c r="F59" s="285"/>
      <c r="G59" s="112">
        <f t="shared" ref="G59:P59" si="34">G60+G61+G62+G63+G64+G68</f>
        <v>0</v>
      </c>
      <c r="H59" s="112">
        <f t="shared" si="34"/>
        <v>0</v>
      </c>
      <c r="I59" s="112">
        <f t="shared" si="34"/>
        <v>0</v>
      </c>
      <c r="J59" s="112">
        <f t="shared" si="34"/>
        <v>0</v>
      </c>
      <c r="K59" s="112">
        <f t="shared" si="34"/>
        <v>0</v>
      </c>
      <c r="L59" s="112">
        <f t="shared" si="34"/>
        <v>0</v>
      </c>
      <c r="M59" s="112">
        <f t="shared" si="34"/>
        <v>0</v>
      </c>
      <c r="N59" s="112">
        <f t="shared" si="34"/>
        <v>0</v>
      </c>
      <c r="O59" s="112">
        <f t="shared" si="34"/>
        <v>0</v>
      </c>
      <c r="P59" s="112">
        <f t="shared" si="34"/>
        <v>0</v>
      </c>
      <c r="Q59" s="112">
        <f>G59+I59+K59+M59+O59</f>
        <v>0</v>
      </c>
      <c r="R59" s="112">
        <f>H59+J59+L59+N59+P59</f>
        <v>0</v>
      </c>
      <c r="S59" s="42"/>
      <c r="T59" s="22"/>
      <c r="U59" s="32"/>
      <c r="V59" s="32"/>
      <c r="W59" s="263"/>
    </row>
    <row r="60" spans="1:23" ht="25.5" hidden="1" x14ac:dyDescent="0.25">
      <c r="A60" s="271"/>
      <c r="B60" s="273"/>
      <c r="C60" s="274"/>
      <c r="D60" s="15" t="s">
        <v>66</v>
      </c>
      <c r="E60" s="275"/>
      <c r="F60" s="28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>
        <f t="shared" ref="Q60:Q72" si="35">G60+I60+K60+M60+O60</f>
        <v>0</v>
      </c>
      <c r="R60" s="16">
        <f t="shared" ref="R60:R64" si="36">H60+J60+L60+N60+P60</f>
        <v>0</v>
      </c>
      <c r="S60" s="50"/>
      <c r="T60" s="32"/>
      <c r="U60" s="108"/>
      <c r="V60" s="16">
        <f>R60</f>
        <v>0</v>
      </c>
      <c r="W60" s="263"/>
    </row>
    <row r="61" spans="1:23" ht="38.25" hidden="1" x14ac:dyDescent="0.25">
      <c r="A61" s="271"/>
      <c r="B61" s="273"/>
      <c r="C61" s="274"/>
      <c r="D61" s="15" t="s">
        <v>94</v>
      </c>
      <c r="E61" s="275"/>
      <c r="F61" s="285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>
        <f t="shared" si="35"/>
        <v>0</v>
      </c>
      <c r="R61" s="16">
        <f t="shared" si="36"/>
        <v>0</v>
      </c>
      <c r="S61" s="50"/>
      <c r="T61" s="50"/>
      <c r="U61" s="107"/>
      <c r="V61" s="16">
        <f t="shared" ref="V61:V64" si="37">R61</f>
        <v>0</v>
      </c>
      <c r="W61" s="263"/>
    </row>
    <row r="62" spans="1:23" ht="49.5" hidden="1" customHeight="1" x14ac:dyDescent="0.25">
      <c r="A62" s="271"/>
      <c r="B62" s="273"/>
      <c r="C62" s="274"/>
      <c r="D62" s="150" t="s">
        <v>95</v>
      </c>
      <c r="E62" s="275"/>
      <c r="F62" s="285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>
        <f t="shared" si="35"/>
        <v>0</v>
      </c>
      <c r="R62" s="16">
        <f t="shared" si="36"/>
        <v>0</v>
      </c>
      <c r="S62" s="50"/>
      <c r="T62" s="50"/>
      <c r="U62" s="50"/>
      <c r="V62" s="16">
        <f t="shared" si="37"/>
        <v>0</v>
      </c>
      <c r="W62" s="263"/>
    </row>
    <row r="63" spans="1:23" ht="27" hidden="1" customHeight="1" x14ac:dyDescent="0.25">
      <c r="A63" s="271"/>
      <c r="B63" s="273"/>
      <c r="C63" s="274"/>
      <c r="D63" s="150"/>
      <c r="E63" s="275"/>
      <c r="F63" s="285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>
        <f t="shared" si="35"/>
        <v>0</v>
      </c>
      <c r="R63" s="16">
        <f t="shared" si="36"/>
        <v>0</v>
      </c>
      <c r="S63" s="50"/>
      <c r="T63" s="50"/>
      <c r="U63" s="107"/>
      <c r="V63" s="16">
        <f t="shared" si="37"/>
        <v>0</v>
      </c>
      <c r="W63" s="263"/>
    </row>
    <row r="64" spans="1:23" ht="23.25" hidden="1" customHeight="1" x14ac:dyDescent="0.25">
      <c r="A64" s="271"/>
      <c r="B64" s="273"/>
      <c r="C64" s="274"/>
      <c r="D64" s="150"/>
      <c r="E64" s="275"/>
      <c r="F64" s="285"/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f t="shared" si="35"/>
        <v>0</v>
      </c>
      <c r="R64" s="16">
        <f t="shared" si="36"/>
        <v>0</v>
      </c>
      <c r="S64" s="13"/>
      <c r="T64" s="50"/>
      <c r="U64" s="53"/>
      <c r="V64" s="16">
        <f t="shared" si="37"/>
        <v>0</v>
      </c>
      <c r="W64" s="263"/>
    </row>
    <row r="65" spans="1:23" ht="27.75" hidden="1" customHeight="1" x14ac:dyDescent="0.25">
      <c r="A65" s="276"/>
      <c r="B65" s="281"/>
      <c r="C65" s="283"/>
      <c r="D65" s="67"/>
      <c r="E65" s="279"/>
      <c r="F65" s="290"/>
      <c r="G65" s="16"/>
      <c r="H65" s="16"/>
      <c r="I65" s="16"/>
      <c r="J65" s="16"/>
      <c r="K65" s="16"/>
      <c r="L65" s="16"/>
      <c r="M65" s="16"/>
      <c r="N65" s="16"/>
      <c r="O65" s="16">
        <v>0</v>
      </c>
      <c r="P65" s="16">
        <v>0</v>
      </c>
      <c r="Q65" s="16">
        <f t="shared" si="35"/>
        <v>0</v>
      </c>
      <c r="R65" s="16">
        <f t="shared" ref="R65:R69" si="38">H65+J65+L65+N65+P65</f>
        <v>0</v>
      </c>
      <c r="S65" s="13"/>
      <c r="T65" s="13"/>
      <c r="U65" s="15"/>
      <c r="V65" s="16"/>
      <c r="W65" s="263"/>
    </row>
    <row r="66" spans="1:23" ht="30" hidden="1" customHeight="1" x14ac:dyDescent="0.25">
      <c r="A66" s="277"/>
      <c r="B66" s="282"/>
      <c r="C66" s="284"/>
      <c r="D66" s="67"/>
      <c r="E66" s="280"/>
      <c r="F66" s="291"/>
      <c r="G66" s="16"/>
      <c r="H66" s="16"/>
      <c r="I66" s="16"/>
      <c r="J66" s="16"/>
      <c r="K66" s="16"/>
      <c r="L66" s="16"/>
      <c r="M66" s="16"/>
      <c r="N66" s="16"/>
      <c r="O66" s="16">
        <v>0</v>
      </c>
      <c r="P66" s="16">
        <v>0</v>
      </c>
      <c r="Q66" s="16">
        <f t="shared" si="35"/>
        <v>0</v>
      </c>
      <c r="R66" s="16">
        <f t="shared" si="38"/>
        <v>0</v>
      </c>
      <c r="S66" s="13"/>
      <c r="T66" s="13"/>
      <c r="U66" s="15"/>
      <c r="V66" s="16"/>
      <c r="W66" s="263"/>
    </row>
    <row r="67" spans="1:23" ht="26.25" hidden="1" customHeight="1" x14ac:dyDescent="0.25">
      <c r="A67" s="277"/>
      <c r="B67" s="282"/>
      <c r="C67" s="284"/>
      <c r="D67" s="67"/>
      <c r="E67" s="280"/>
      <c r="F67" s="291"/>
      <c r="G67" s="16"/>
      <c r="H67" s="16"/>
      <c r="I67" s="16"/>
      <c r="J67" s="16"/>
      <c r="K67" s="16"/>
      <c r="L67" s="16"/>
      <c r="M67" s="16"/>
      <c r="N67" s="16"/>
      <c r="O67" s="16">
        <v>0</v>
      </c>
      <c r="P67" s="16">
        <v>0</v>
      </c>
      <c r="Q67" s="16">
        <f t="shared" si="35"/>
        <v>0</v>
      </c>
      <c r="R67" s="16">
        <f t="shared" si="38"/>
        <v>0</v>
      </c>
      <c r="S67" s="13"/>
      <c r="T67" s="13"/>
      <c r="U67" s="15"/>
      <c r="V67" s="16"/>
      <c r="W67" s="263"/>
    </row>
    <row r="68" spans="1:23" ht="26.25" hidden="1" customHeight="1" x14ac:dyDescent="0.25">
      <c r="A68" s="277"/>
      <c r="B68" s="282"/>
      <c r="C68" s="284"/>
      <c r="D68" s="151"/>
      <c r="E68" s="280"/>
      <c r="F68" s="291"/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f t="shared" si="35"/>
        <v>0</v>
      </c>
      <c r="R68" s="16">
        <f t="shared" si="38"/>
        <v>0</v>
      </c>
      <c r="S68" s="13"/>
      <c r="T68" s="13"/>
      <c r="U68" s="50"/>
      <c r="V68" s="16"/>
      <c r="W68" s="263"/>
    </row>
    <row r="69" spans="1:23" s="29" customFormat="1" ht="27.75" hidden="1" customHeight="1" x14ac:dyDescent="0.25">
      <c r="A69" s="277"/>
      <c r="B69" s="282"/>
      <c r="C69" s="284"/>
      <c r="D69" s="152"/>
      <c r="E69" s="280"/>
      <c r="F69" s="291"/>
      <c r="G69" s="24">
        <v>0</v>
      </c>
      <c r="H69" s="24">
        <v>0</v>
      </c>
      <c r="I69" s="24">
        <v>0</v>
      </c>
      <c r="J69" s="24">
        <v>0</v>
      </c>
      <c r="K69" s="24"/>
      <c r="L69" s="24">
        <v>0</v>
      </c>
      <c r="M69" s="24">
        <v>0</v>
      </c>
      <c r="N69" s="24">
        <v>0</v>
      </c>
      <c r="O69" s="16">
        <v>0</v>
      </c>
      <c r="P69" s="16">
        <v>0</v>
      </c>
      <c r="Q69" s="16">
        <f t="shared" si="35"/>
        <v>0</v>
      </c>
      <c r="R69" s="16">
        <f t="shared" si="38"/>
        <v>0</v>
      </c>
      <c r="S69" s="50"/>
      <c r="T69" s="13"/>
      <c r="U69" s="53"/>
      <c r="V69" s="24"/>
      <c r="W69" s="263"/>
    </row>
    <row r="70" spans="1:23" ht="28.5" customHeight="1" x14ac:dyDescent="0.25">
      <c r="A70" s="277"/>
      <c r="B70" s="282"/>
      <c r="C70" s="284"/>
      <c r="D70" s="67" t="s">
        <v>58</v>
      </c>
      <c r="E70" s="280"/>
      <c r="F70" s="291"/>
      <c r="G70" s="111">
        <v>0</v>
      </c>
      <c r="H70" s="111">
        <v>0</v>
      </c>
      <c r="I70" s="111">
        <v>0</v>
      </c>
      <c r="J70" s="111">
        <v>0</v>
      </c>
      <c r="K70" s="111">
        <v>34424.949999999997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f>K70+M70</f>
        <v>34424.949999999997</v>
      </c>
      <c r="R70" s="111">
        <f>H70+J70+L70+N70</f>
        <v>0</v>
      </c>
      <c r="S70" s="42"/>
      <c r="T70" s="50"/>
      <c r="U70" s="15"/>
      <c r="V70" s="15"/>
      <c r="W70" s="263"/>
    </row>
    <row r="71" spans="1:23" ht="23.25" hidden="1" customHeight="1" thickBot="1" x14ac:dyDescent="0.3">
      <c r="A71" s="278"/>
      <c r="B71" s="282"/>
      <c r="C71" s="284"/>
      <c r="D71" s="116" t="s">
        <v>59</v>
      </c>
      <c r="E71" s="280"/>
      <c r="F71" s="291"/>
      <c r="G71" s="25">
        <f t="shared" ref="G71:P71" si="39">G38+G43+G55+G59</f>
        <v>48867.886920000004</v>
      </c>
      <c r="H71" s="25">
        <f t="shared" si="39"/>
        <v>0</v>
      </c>
      <c r="I71" s="25">
        <f t="shared" si="39"/>
        <v>997.30381</v>
      </c>
      <c r="J71" s="25">
        <f t="shared" si="39"/>
        <v>0</v>
      </c>
      <c r="K71" s="25">
        <f t="shared" si="39"/>
        <v>14927.34721</v>
      </c>
      <c r="L71" s="25">
        <f t="shared" si="39"/>
        <v>746.39280000000008</v>
      </c>
      <c r="M71" s="25">
        <f t="shared" si="39"/>
        <v>0</v>
      </c>
      <c r="N71" s="25">
        <f t="shared" si="39"/>
        <v>0</v>
      </c>
      <c r="O71" s="25">
        <f t="shared" si="39"/>
        <v>0</v>
      </c>
      <c r="P71" s="25">
        <f t="shared" si="39"/>
        <v>0</v>
      </c>
      <c r="Q71" s="25">
        <f>G71+I71+K71+M71</f>
        <v>64792.537940000002</v>
      </c>
      <c r="R71" s="25">
        <f>H71+J71+L71+N71</f>
        <v>746.39280000000008</v>
      </c>
      <c r="S71" s="21"/>
      <c r="T71" s="16"/>
      <c r="U71" s="14"/>
      <c r="V71" s="14"/>
      <c r="W71" s="263"/>
    </row>
    <row r="72" spans="1:23" ht="23.25" customHeight="1" x14ac:dyDescent="0.25">
      <c r="A72" s="75"/>
      <c r="B72" s="65"/>
      <c r="C72" s="66"/>
      <c r="D72" s="7"/>
      <c r="E72" s="15"/>
      <c r="F72" s="4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>
        <f t="shared" si="35"/>
        <v>0</v>
      </c>
      <c r="R72" s="16"/>
      <c r="S72" s="42"/>
      <c r="T72" s="43"/>
      <c r="U72" s="15"/>
      <c r="V72" s="15"/>
      <c r="W72" s="67"/>
    </row>
    <row r="73" spans="1:23" ht="23.25" customHeight="1" x14ac:dyDescent="0.25">
      <c r="A73" s="75"/>
      <c r="B73" s="90"/>
      <c r="C73" s="91"/>
      <c r="D73" s="92"/>
      <c r="E73" s="93"/>
      <c r="F73" s="94"/>
      <c r="G73" s="16">
        <f t="shared" ref="G73:H73" si="40">G6+G13+G21+G25+G27+G37+G26</f>
        <v>1009025.68693</v>
      </c>
      <c r="H73" s="16">
        <f t="shared" si="40"/>
        <v>170000</v>
      </c>
      <c r="I73" s="16">
        <f>I6+I13+I21+I25+I27+I37+I26+I35+I36</f>
        <v>226367.39030000003</v>
      </c>
      <c r="J73" s="16">
        <f t="shared" ref="J73:R73" si="41">J6+J13+J21+J25+J27+J37+J26+J35+J36</f>
        <v>1273.3619600000002</v>
      </c>
      <c r="K73" s="16">
        <f t="shared" si="41"/>
        <v>149921.77072</v>
      </c>
      <c r="L73" s="16">
        <f t="shared" si="41"/>
        <v>804.3381700000001</v>
      </c>
      <c r="M73" s="16">
        <f t="shared" si="41"/>
        <v>255604.07485999999</v>
      </c>
      <c r="N73" s="16">
        <f t="shared" si="41"/>
        <v>65234.68879</v>
      </c>
      <c r="O73" s="16">
        <f t="shared" si="41"/>
        <v>0</v>
      </c>
      <c r="P73" s="16">
        <f t="shared" si="41"/>
        <v>0</v>
      </c>
      <c r="Q73" s="16">
        <f t="shared" si="41"/>
        <v>1640918.9228100001</v>
      </c>
      <c r="R73" s="16">
        <f t="shared" si="41"/>
        <v>237312.38892</v>
      </c>
      <c r="S73" s="95"/>
      <c r="T73" s="76"/>
      <c r="U73" s="93"/>
      <c r="V73" s="93"/>
      <c r="W73" s="97"/>
    </row>
    <row r="74" spans="1:23" x14ac:dyDescent="0.25">
      <c r="A74" s="2" t="s">
        <v>34</v>
      </c>
      <c r="B74" s="2"/>
      <c r="C74" s="2"/>
      <c r="D74" s="2"/>
      <c r="G74" s="1"/>
      <c r="H74" s="1"/>
      <c r="I74" s="1"/>
      <c r="J74" s="1"/>
      <c r="K74" s="1"/>
      <c r="L74" s="1"/>
      <c r="M74" s="1"/>
      <c r="Q74" s="1"/>
      <c r="R74" s="1"/>
      <c r="T74" s="96"/>
      <c r="V74" s="44"/>
    </row>
    <row r="75" spans="1:23" x14ac:dyDescent="0.25">
      <c r="A75" s="2"/>
      <c r="B75" s="2" t="s">
        <v>77</v>
      </c>
      <c r="C75" s="2"/>
      <c r="D75" s="2"/>
      <c r="G75" s="33"/>
      <c r="H75" s="34"/>
      <c r="I75" s="33"/>
      <c r="J75" s="35"/>
      <c r="K75" s="36"/>
      <c r="L75" s="37"/>
      <c r="M75" s="37"/>
      <c r="N75" s="37"/>
      <c r="O75" s="37"/>
      <c r="P75" s="37"/>
      <c r="Q75" s="38"/>
      <c r="R75" s="1"/>
    </row>
    <row r="76" spans="1:23" x14ac:dyDescent="0.25">
      <c r="A76" s="2"/>
      <c r="B76" s="2"/>
      <c r="C76" s="2"/>
      <c r="D76" s="2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1"/>
    </row>
    <row r="77" spans="1:23" x14ac:dyDescent="0.25">
      <c r="A77" s="2"/>
      <c r="B77" s="2"/>
      <c r="C77" s="2"/>
      <c r="D77" s="2"/>
      <c r="F77" s="1"/>
      <c r="G77" s="33"/>
      <c r="H77" s="33"/>
      <c r="I77" s="33"/>
      <c r="J77" s="33"/>
      <c r="K77" s="39"/>
      <c r="L77" s="29"/>
      <c r="M77" s="40"/>
      <c r="N77" s="41"/>
      <c r="O77" s="41"/>
      <c r="P77" s="41"/>
      <c r="Q77" s="33"/>
      <c r="R77" s="1"/>
    </row>
    <row r="78" spans="1:23" x14ac:dyDescent="0.25">
      <c r="A78" s="2"/>
      <c r="B78" s="2"/>
      <c r="C78" s="2"/>
      <c r="D78" s="2"/>
      <c r="F78" s="1"/>
      <c r="G78" s="1"/>
      <c r="H78" s="1"/>
      <c r="I78" s="1"/>
      <c r="J78" s="1"/>
      <c r="K78" s="1"/>
      <c r="Q78" s="1"/>
    </row>
  </sheetData>
  <mergeCells count="63">
    <mergeCell ref="B35:B36"/>
    <mergeCell ref="C26:C34"/>
    <mergeCell ref="A26:A34"/>
    <mergeCell ref="B13:B17"/>
    <mergeCell ref="B7:B12"/>
    <mergeCell ref="A1:W1"/>
    <mergeCell ref="A2:W2"/>
    <mergeCell ref="I4:J4"/>
    <mergeCell ref="S3:T4"/>
    <mergeCell ref="M4:N4"/>
    <mergeCell ref="W3:W5"/>
    <mergeCell ref="V3:V5"/>
    <mergeCell ref="G3:R3"/>
    <mergeCell ref="Q4:R4"/>
    <mergeCell ref="F3:F5"/>
    <mergeCell ref="D3:D5"/>
    <mergeCell ref="A3:A5"/>
    <mergeCell ref="O4:P4"/>
    <mergeCell ref="U3:U5"/>
    <mergeCell ref="B3:B5"/>
    <mergeCell ref="E3:E5"/>
    <mergeCell ref="K4:L4"/>
    <mergeCell ref="A7:A17"/>
    <mergeCell ref="E43:E54"/>
    <mergeCell ref="F43:F54"/>
    <mergeCell ref="E38:E42"/>
    <mergeCell ref="G4:H4"/>
    <mergeCell ref="C3:C5"/>
    <mergeCell ref="F7:F10"/>
    <mergeCell ref="E7:E10"/>
    <mergeCell ref="B37:D37"/>
    <mergeCell ref="C7:C17"/>
    <mergeCell ref="B21:B23"/>
    <mergeCell ref="B26:B34"/>
    <mergeCell ref="E13:E17"/>
    <mergeCell ref="D21:D23"/>
    <mergeCell ref="C43:C54"/>
    <mergeCell ref="F59:F64"/>
    <mergeCell ref="F38:F42"/>
    <mergeCell ref="F55:F58"/>
    <mergeCell ref="W55:W71"/>
    <mergeCell ref="E55:E58"/>
    <mergeCell ref="W38:W54"/>
    <mergeCell ref="F65:F71"/>
    <mergeCell ref="A38:A64"/>
    <mergeCell ref="B38:B64"/>
    <mergeCell ref="C59:C64"/>
    <mergeCell ref="E59:E64"/>
    <mergeCell ref="A65:A71"/>
    <mergeCell ref="E65:E71"/>
    <mergeCell ref="B65:B71"/>
    <mergeCell ref="C65:C71"/>
    <mergeCell ref="W27:W34"/>
    <mergeCell ref="D11:D12"/>
    <mergeCell ref="W11:W12"/>
    <mergeCell ref="W14:W17"/>
    <mergeCell ref="W7:W10"/>
    <mergeCell ref="F13:F17"/>
    <mergeCell ref="E27:E34"/>
    <mergeCell ref="F27:F34"/>
    <mergeCell ref="D7:D10"/>
    <mergeCell ref="D14:D15"/>
    <mergeCell ref="D16:D17"/>
  </mergeCells>
  <pageMargins left="3.937007874015748E-2" right="3.937007874015748E-2" top="0.35433070866141736" bottom="0.35433070866141736" header="0.31496062992125984" footer="0.31496062992125984"/>
  <pageSetup paperSize="9" scale="38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view="pageBreakPreview" zoomScale="70" zoomScaleNormal="100" zoomScaleSheetLayoutView="70" workbookViewId="0">
      <pane xSplit="8" ySplit="5" topLeftCell="I6" activePane="bottomRight" state="frozen"/>
      <selection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RowHeight="15" x14ac:dyDescent="0.25"/>
  <cols>
    <col min="1" max="1" width="7.85546875" customWidth="1"/>
    <col min="2" max="2" width="25.5703125" customWidth="1"/>
    <col min="3" max="3" width="5.7109375" customWidth="1"/>
    <col min="4" max="4" width="30.7109375" customWidth="1"/>
    <col min="5" max="5" width="33.5703125" customWidth="1"/>
    <col min="6" max="6" width="30.28515625" customWidth="1"/>
    <col min="7" max="7" width="14.28515625" customWidth="1"/>
    <col min="8" max="8" width="15" customWidth="1"/>
    <col min="9" max="9" width="14.28515625" customWidth="1"/>
    <col min="10" max="10" width="13.85546875" customWidth="1"/>
    <col min="11" max="11" width="14.7109375" customWidth="1"/>
    <col min="12" max="12" width="13.42578125" customWidth="1"/>
    <col min="13" max="14" width="13.85546875" customWidth="1"/>
    <col min="15" max="15" width="12.7109375" hidden="1" customWidth="1"/>
    <col min="16" max="16" width="12.140625" hidden="1" customWidth="1"/>
    <col min="17" max="18" width="13.85546875" customWidth="1"/>
    <col min="19" max="19" width="24.85546875" customWidth="1"/>
    <col min="20" max="20" width="19.85546875" customWidth="1"/>
    <col min="21" max="21" width="25" customWidth="1"/>
    <col min="22" max="22" width="17.42578125" customWidth="1"/>
    <col min="23" max="23" width="14.7109375" customWidth="1"/>
    <col min="24" max="25" width="0" hidden="1" customWidth="1"/>
  </cols>
  <sheetData>
    <row r="1" spans="1:23" ht="16.5" x14ac:dyDescent="0.25">
      <c r="A1" s="309" t="s">
        <v>26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1:23" ht="17.25" thickBot="1" x14ac:dyDescent="0.3">
      <c r="A2" s="310" t="s">
        <v>148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</row>
    <row r="3" spans="1:23" ht="27" customHeight="1" x14ac:dyDescent="0.25">
      <c r="A3" s="323" t="s">
        <v>14</v>
      </c>
      <c r="B3" s="298" t="s">
        <v>5</v>
      </c>
      <c r="C3" s="298" t="s">
        <v>0</v>
      </c>
      <c r="D3" s="321" t="s">
        <v>17</v>
      </c>
      <c r="E3" s="321" t="s">
        <v>21</v>
      </c>
      <c r="F3" s="321" t="s">
        <v>18</v>
      </c>
      <c r="G3" s="316" t="s">
        <v>80</v>
      </c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8"/>
      <c r="S3" s="298" t="s">
        <v>1</v>
      </c>
      <c r="T3" s="298"/>
      <c r="U3" s="298" t="s">
        <v>24</v>
      </c>
      <c r="V3" s="314" t="s">
        <v>36</v>
      </c>
      <c r="W3" s="311" t="s">
        <v>2</v>
      </c>
    </row>
    <row r="4" spans="1:23" ht="39.75" customHeight="1" x14ac:dyDescent="0.25">
      <c r="A4" s="324"/>
      <c r="B4" s="292"/>
      <c r="C4" s="292"/>
      <c r="D4" s="297"/>
      <c r="E4" s="297"/>
      <c r="F4" s="297"/>
      <c r="G4" s="297" t="s">
        <v>22</v>
      </c>
      <c r="H4" s="297"/>
      <c r="I4" s="292" t="s">
        <v>23</v>
      </c>
      <c r="J4" s="292"/>
      <c r="K4" s="292" t="s">
        <v>140</v>
      </c>
      <c r="L4" s="292"/>
      <c r="M4" s="292" t="s">
        <v>33</v>
      </c>
      <c r="N4" s="292"/>
      <c r="O4" s="319" t="s">
        <v>56</v>
      </c>
      <c r="P4" s="320"/>
      <c r="Q4" s="319" t="s">
        <v>37</v>
      </c>
      <c r="R4" s="320"/>
      <c r="S4" s="292"/>
      <c r="T4" s="292"/>
      <c r="U4" s="292"/>
      <c r="V4" s="315"/>
      <c r="W4" s="312"/>
    </row>
    <row r="5" spans="1:23" ht="29.25" customHeight="1" x14ac:dyDescent="0.25">
      <c r="A5" s="325"/>
      <c r="B5" s="299"/>
      <c r="C5" s="299"/>
      <c r="D5" s="322"/>
      <c r="E5" s="322"/>
      <c r="F5" s="322"/>
      <c r="G5" s="5" t="s">
        <v>15</v>
      </c>
      <c r="H5" s="5" t="s">
        <v>16</v>
      </c>
      <c r="I5" s="6" t="s">
        <v>15</v>
      </c>
      <c r="J5" s="6" t="s">
        <v>16</v>
      </c>
      <c r="K5" s="6" t="s">
        <v>15</v>
      </c>
      <c r="L5" s="6" t="s">
        <v>16</v>
      </c>
      <c r="M5" s="6" t="s">
        <v>15</v>
      </c>
      <c r="N5" s="6" t="s">
        <v>16</v>
      </c>
      <c r="O5" s="6" t="s">
        <v>15</v>
      </c>
      <c r="P5" s="6" t="s">
        <v>16</v>
      </c>
      <c r="Q5" s="6" t="s">
        <v>15</v>
      </c>
      <c r="R5" s="6" t="s">
        <v>16</v>
      </c>
      <c r="S5" s="6" t="s">
        <v>15</v>
      </c>
      <c r="T5" s="6" t="s">
        <v>16</v>
      </c>
      <c r="U5" s="299"/>
      <c r="V5" s="315"/>
      <c r="W5" s="313"/>
    </row>
    <row r="6" spans="1:23" ht="29.25" customHeight="1" thickBot="1" x14ac:dyDescent="0.3">
      <c r="A6" s="98"/>
      <c r="B6" s="80"/>
      <c r="C6" s="80"/>
      <c r="D6" s="99"/>
      <c r="E6" s="99"/>
      <c r="F6" s="99"/>
      <c r="G6" s="101">
        <f>G7+G21+G13+G14</f>
        <v>0</v>
      </c>
      <c r="H6" s="101">
        <f>H7+H21+H13+H14</f>
        <v>0</v>
      </c>
      <c r="I6" s="101">
        <f t="shared" ref="I6:R6" si="0">I7+I21+I13</f>
        <v>28534.441490000001</v>
      </c>
      <c r="J6" s="101">
        <f t="shared" si="0"/>
        <v>26454.32372</v>
      </c>
      <c r="K6" s="101">
        <f t="shared" si="0"/>
        <v>273.29158000000001</v>
      </c>
      <c r="L6" s="101">
        <f t="shared" si="0"/>
        <v>203.34172999999998</v>
      </c>
      <c r="M6" s="101">
        <f t="shared" si="0"/>
        <v>304506.43550000002</v>
      </c>
      <c r="N6" s="101">
        <f t="shared" si="0"/>
        <v>200259.43936000002</v>
      </c>
      <c r="O6" s="101">
        <f t="shared" si="0"/>
        <v>0</v>
      </c>
      <c r="P6" s="101">
        <f t="shared" si="0"/>
        <v>0</v>
      </c>
      <c r="Q6" s="101">
        <f t="shared" si="0"/>
        <v>333314.16856999998</v>
      </c>
      <c r="R6" s="101">
        <f t="shared" si="0"/>
        <v>226917.10480999999</v>
      </c>
      <c r="S6" s="80"/>
      <c r="T6" s="80"/>
      <c r="U6" s="80"/>
      <c r="V6" s="80"/>
      <c r="W6" s="100"/>
    </row>
    <row r="7" spans="1:23" ht="35.25" customHeight="1" thickBot="1" x14ac:dyDescent="0.3">
      <c r="A7" s="293">
        <v>1</v>
      </c>
      <c r="B7" s="270" t="s">
        <v>30</v>
      </c>
      <c r="C7" s="302">
        <v>1</v>
      </c>
      <c r="D7" s="270" t="s">
        <v>3</v>
      </c>
      <c r="E7" s="270" t="s">
        <v>28</v>
      </c>
      <c r="F7" s="300" t="s">
        <v>96</v>
      </c>
      <c r="G7" s="68">
        <v>0</v>
      </c>
      <c r="H7" s="86">
        <v>0</v>
      </c>
      <c r="I7" s="16">
        <f>I8+I9+I10+I11+I12</f>
        <v>25244.441490000001</v>
      </c>
      <c r="J7" s="16">
        <f t="shared" ref="J7:P7" si="1">J8+J9+J10+J11+J12</f>
        <v>24224.37372</v>
      </c>
      <c r="K7" s="16">
        <f t="shared" si="1"/>
        <v>163.29158000000001</v>
      </c>
      <c r="L7" s="16">
        <f t="shared" si="1"/>
        <v>110.79173</v>
      </c>
      <c r="M7" s="16">
        <f t="shared" si="1"/>
        <v>137906.43549999999</v>
      </c>
      <c r="N7" s="16">
        <f t="shared" si="1"/>
        <v>86456.589359999998</v>
      </c>
      <c r="O7" s="16">
        <f t="shared" si="1"/>
        <v>0</v>
      </c>
      <c r="P7" s="16">
        <f t="shared" si="1"/>
        <v>0</v>
      </c>
      <c r="Q7" s="77">
        <f>G7+I7+K7+M7</f>
        <v>163314.16856999998</v>
      </c>
      <c r="R7" s="77">
        <f>J7+L7+N7+P7</f>
        <v>110791.75481</v>
      </c>
      <c r="S7" s="51" t="s">
        <v>4</v>
      </c>
      <c r="T7" s="51"/>
      <c r="U7" s="167"/>
      <c r="V7" s="168"/>
      <c r="W7" s="270" t="s">
        <v>62</v>
      </c>
    </row>
    <row r="8" spans="1:23" ht="43.5" hidden="1" customHeight="1" thickBot="1" x14ac:dyDescent="0.3">
      <c r="A8" s="294"/>
      <c r="B8" s="266"/>
      <c r="C8" s="262"/>
      <c r="D8" s="266"/>
      <c r="E8" s="266"/>
      <c r="F8" s="280"/>
      <c r="G8" s="87"/>
      <c r="H8" s="88"/>
      <c r="I8" s="82"/>
      <c r="J8" s="47"/>
      <c r="K8" s="18"/>
      <c r="L8" s="47"/>
      <c r="M8" s="82"/>
      <c r="N8" s="47"/>
      <c r="O8" s="47"/>
      <c r="P8" s="47"/>
      <c r="Q8" s="77">
        <f>G8+I8+K8+M8</f>
        <v>0</v>
      </c>
      <c r="R8" s="77">
        <f>J8+L8+N8+P8</f>
        <v>0</v>
      </c>
      <c r="S8" s="139"/>
      <c r="T8" s="140"/>
      <c r="U8" s="139"/>
      <c r="V8" s="16">
        <f>R8</f>
        <v>0</v>
      </c>
      <c r="W8" s="266"/>
    </row>
    <row r="9" spans="1:23" ht="43.5" customHeight="1" thickBot="1" x14ac:dyDescent="0.3">
      <c r="A9" s="294"/>
      <c r="B9" s="266"/>
      <c r="C9" s="262"/>
      <c r="D9" s="266"/>
      <c r="E9" s="266"/>
      <c r="F9" s="280"/>
      <c r="G9" s="68"/>
      <c r="H9" s="86"/>
      <c r="I9" s="16">
        <v>310.77843999999999</v>
      </c>
      <c r="J9" s="16">
        <v>165.28640999999999</v>
      </c>
      <c r="K9" s="16">
        <v>16.356739999999999</v>
      </c>
      <c r="L9" s="16">
        <v>8.6992600000000007</v>
      </c>
      <c r="M9" s="16">
        <v>16029.625099999999</v>
      </c>
      <c r="N9" s="16">
        <v>8525.2996000000003</v>
      </c>
      <c r="O9" s="47"/>
      <c r="P9" s="47"/>
      <c r="Q9" s="77">
        <f>G9+I9+K9+M9</f>
        <v>16356.760279999999</v>
      </c>
      <c r="R9" s="77">
        <f>J9+L9+N9+P9</f>
        <v>8699.2852700000003</v>
      </c>
      <c r="S9" s="46" t="s">
        <v>98</v>
      </c>
      <c r="T9" s="155" t="s">
        <v>99</v>
      </c>
      <c r="U9" s="46" t="s">
        <v>100</v>
      </c>
      <c r="V9" s="16">
        <f>R9</f>
        <v>8699.2852700000003</v>
      </c>
      <c r="W9" s="266"/>
    </row>
    <row r="10" spans="1:23" ht="42.75" customHeight="1" thickBot="1" x14ac:dyDescent="0.3">
      <c r="A10" s="294"/>
      <c r="B10" s="266"/>
      <c r="C10" s="262"/>
      <c r="D10" s="266"/>
      <c r="E10" s="266"/>
      <c r="F10" s="280"/>
      <c r="G10" s="68"/>
      <c r="H10" s="86"/>
      <c r="I10" s="16">
        <v>24081.658060000002</v>
      </c>
      <c r="J10" s="16">
        <v>24059.087309999999</v>
      </c>
      <c r="K10" s="16">
        <v>102.09247000000001</v>
      </c>
      <c r="L10" s="16">
        <v>102.09247000000001</v>
      </c>
      <c r="M10" s="16">
        <v>77931.28976</v>
      </c>
      <c r="N10" s="16">
        <v>77931.28976</v>
      </c>
      <c r="O10" s="47"/>
      <c r="P10" s="47"/>
      <c r="Q10" s="77">
        <f>G10+I10+K10+M10</f>
        <v>102115.04029</v>
      </c>
      <c r="R10" s="77">
        <f>J10+L10+N10+P10</f>
        <v>102092.46953999999</v>
      </c>
      <c r="S10" s="15" t="s">
        <v>97</v>
      </c>
      <c r="T10" s="51" t="s">
        <v>61</v>
      </c>
      <c r="U10" s="15" t="s">
        <v>69</v>
      </c>
      <c r="V10" s="16">
        <f>R10</f>
        <v>102092.46953999999</v>
      </c>
      <c r="W10" s="266"/>
    </row>
    <row r="11" spans="1:23" ht="39" customHeight="1" thickBot="1" x14ac:dyDescent="0.3">
      <c r="A11" s="295"/>
      <c r="B11" s="266"/>
      <c r="C11" s="260"/>
      <c r="D11" s="266"/>
      <c r="E11" s="266"/>
      <c r="F11" s="280"/>
      <c r="G11" s="105"/>
      <c r="H11" s="169"/>
      <c r="I11" s="45">
        <v>309.81999000000002</v>
      </c>
      <c r="J11" s="45"/>
      <c r="K11" s="45">
        <v>16.306319999999999</v>
      </c>
      <c r="L11" s="45"/>
      <c r="M11" s="45">
        <v>15980.189329999999</v>
      </c>
      <c r="N11" s="45"/>
      <c r="O11" s="18"/>
      <c r="P11" s="18"/>
      <c r="Q11" s="77">
        <f t="shared" ref="Q11:Q12" si="2">G11+I11+K11+M11</f>
        <v>16306.315639999999</v>
      </c>
      <c r="R11" s="77">
        <f t="shared" ref="R11:R12" si="3">J11+L11+N11+P11</f>
        <v>0</v>
      </c>
      <c r="S11" s="15" t="s">
        <v>158</v>
      </c>
      <c r="T11" s="51" t="s">
        <v>19</v>
      </c>
      <c r="U11" s="15" t="s">
        <v>160</v>
      </c>
      <c r="V11" s="16">
        <f t="shared" ref="V11:V12" si="4">R11</f>
        <v>0</v>
      </c>
      <c r="W11" s="266"/>
    </row>
    <row r="12" spans="1:23" ht="42.75" customHeight="1" thickBot="1" x14ac:dyDescent="0.3">
      <c r="A12" s="295"/>
      <c r="B12" s="266"/>
      <c r="C12" s="260"/>
      <c r="D12" s="261"/>
      <c r="E12" s="261"/>
      <c r="F12" s="301"/>
      <c r="G12" s="105"/>
      <c r="H12" s="169"/>
      <c r="I12" s="45">
        <v>542.18499999999995</v>
      </c>
      <c r="J12" s="45"/>
      <c r="K12" s="45">
        <v>28.536049999999999</v>
      </c>
      <c r="L12" s="45"/>
      <c r="M12" s="45">
        <v>27965.331310000001</v>
      </c>
      <c r="N12" s="45"/>
      <c r="O12" s="18"/>
      <c r="P12" s="18"/>
      <c r="Q12" s="77">
        <f t="shared" si="2"/>
        <v>28536.052360000001</v>
      </c>
      <c r="R12" s="77">
        <f t="shared" si="3"/>
        <v>0</v>
      </c>
      <c r="S12" s="15" t="s">
        <v>159</v>
      </c>
      <c r="T12" s="51" t="s">
        <v>19</v>
      </c>
      <c r="U12" s="15" t="s">
        <v>161</v>
      </c>
      <c r="V12" s="16">
        <f t="shared" si="4"/>
        <v>0</v>
      </c>
      <c r="W12" s="261"/>
    </row>
    <row r="13" spans="1:23" ht="210" customHeight="1" x14ac:dyDescent="0.25">
      <c r="A13" s="295"/>
      <c r="B13" s="266"/>
      <c r="C13" s="260"/>
      <c r="D13" s="260" t="s">
        <v>3</v>
      </c>
      <c r="E13" s="67" t="s">
        <v>144</v>
      </c>
      <c r="F13" s="67" t="s">
        <v>145</v>
      </c>
      <c r="G13" s="105"/>
      <c r="H13" s="105"/>
      <c r="I13" s="105">
        <v>3290</v>
      </c>
      <c r="J13" s="105">
        <v>2229.9499999999998</v>
      </c>
      <c r="K13" s="105">
        <v>110</v>
      </c>
      <c r="L13" s="105">
        <v>92.55</v>
      </c>
      <c r="M13" s="105">
        <v>166600</v>
      </c>
      <c r="N13" s="105">
        <v>113802.85</v>
      </c>
      <c r="O13" s="105"/>
      <c r="P13" s="105"/>
      <c r="Q13" s="77">
        <f t="shared" ref="Q13:Q14" si="5">G13+I13+K13+M13</f>
        <v>170000</v>
      </c>
      <c r="R13" s="77">
        <f t="shared" ref="R13:R14" si="6">J13+L13+N13+P13</f>
        <v>116125.35</v>
      </c>
      <c r="S13" s="15"/>
      <c r="T13" s="51" t="s">
        <v>75</v>
      </c>
      <c r="U13" s="15"/>
      <c r="V13" s="15"/>
      <c r="W13" s="262" t="s">
        <v>39</v>
      </c>
    </row>
    <row r="14" spans="1:23" ht="75" hidden="1" customHeight="1" x14ac:dyDescent="0.25">
      <c r="A14" s="295"/>
      <c r="B14" s="261"/>
      <c r="C14" s="260"/>
      <c r="D14" s="261"/>
      <c r="E14" s="67" t="s">
        <v>139</v>
      </c>
      <c r="F14" s="116"/>
      <c r="G14" s="105"/>
      <c r="H14" s="105"/>
      <c r="I14" s="105">
        <v>1098.8399999999999</v>
      </c>
      <c r="J14" s="105">
        <v>236.43</v>
      </c>
      <c r="K14" s="105"/>
      <c r="L14" s="105"/>
      <c r="M14" s="105">
        <v>53843.16</v>
      </c>
      <c r="N14" s="105">
        <v>11585.3</v>
      </c>
      <c r="O14" s="105"/>
      <c r="P14" s="105"/>
      <c r="Q14" s="77">
        <f t="shared" si="5"/>
        <v>54942</v>
      </c>
      <c r="R14" s="77">
        <f t="shared" si="6"/>
        <v>11821.73</v>
      </c>
      <c r="S14" s="14"/>
      <c r="T14" s="51" t="s">
        <v>19</v>
      </c>
      <c r="U14" s="14"/>
      <c r="V14" s="14"/>
      <c r="W14" s="262"/>
    </row>
    <row r="15" spans="1:23" ht="24" customHeight="1" x14ac:dyDescent="0.25">
      <c r="A15" s="295"/>
      <c r="B15" s="260" t="s">
        <v>138</v>
      </c>
      <c r="C15" s="260"/>
      <c r="D15" s="158"/>
      <c r="E15" s="260" t="s">
        <v>101</v>
      </c>
      <c r="F15" s="260" t="s">
        <v>102</v>
      </c>
      <c r="G15" s="156">
        <f>G16+G17+G18+G19</f>
        <v>355956.30000999995</v>
      </c>
      <c r="H15" s="156">
        <f t="shared" ref="H15:P15" si="7">H16+H17+H18+H19</f>
        <v>7626.6897300000001</v>
      </c>
      <c r="I15" s="156">
        <f t="shared" si="7"/>
        <v>7271.7999900000004</v>
      </c>
      <c r="J15" s="156">
        <f t="shared" si="7"/>
        <v>155.80285000000001</v>
      </c>
      <c r="K15" s="156">
        <f t="shared" si="7"/>
        <v>2074.1</v>
      </c>
      <c r="L15" s="156">
        <f t="shared" si="7"/>
        <v>64.579480000000004</v>
      </c>
      <c r="M15" s="156">
        <f t="shared" si="7"/>
        <v>0</v>
      </c>
      <c r="N15" s="156">
        <f t="shared" si="7"/>
        <v>0</v>
      </c>
      <c r="O15" s="156">
        <f t="shared" si="7"/>
        <v>0</v>
      </c>
      <c r="P15" s="156">
        <f t="shared" si="7"/>
        <v>0</v>
      </c>
      <c r="Q15" s="157">
        <f>G15+I15+K15+M15</f>
        <v>365302.19999999995</v>
      </c>
      <c r="R15" s="157">
        <f>H15+J15+L15+N15</f>
        <v>7847.0720600000004</v>
      </c>
      <c r="S15" s="14"/>
      <c r="T15" s="51"/>
      <c r="U15" s="14"/>
      <c r="V15" s="25">
        <f>H15</f>
        <v>7626.6897300000001</v>
      </c>
      <c r="W15" s="7"/>
    </row>
    <row r="16" spans="1:23" ht="32.25" customHeight="1" x14ac:dyDescent="0.25">
      <c r="A16" s="295"/>
      <c r="B16" s="266"/>
      <c r="C16" s="260"/>
      <c r="D16" s="260" t="s">
        <v>81</v>
      </c>
      <c r="E16" s="266"/>
      <c r="F16" s="266"/>
      <c r="G16" s="105">
        <v>224714.64588</v>
      </c>
      <c r="H16" s="86">
        <v>6799.8413399999999</v>
      </c>
      <c r="I16" s="16">
        <v>4590.7107500000002</v>
      </c>
      <c r="J16" s="16">
        <v>138.91147000000001</v>
      </c>
      <c r="K16" s="16">
        <v>1903.0916500000001</v>
      </c>
      <c r="L16" s="16">
        <v>57.578090000000003</v>
      </c>
      <c r="M16" s="16"/>
      <c r="N16" s="16"/>
      <c r="O16" s="47"/>
      <c r="P16" s="47"/>
      <c r="Q16" s="45">
        <f t="shared" ref="Q16:R19" si="8">G16+I16+K16+M16</f>
        <v>231208.44827999998</v>
      </c>
      <c r="R16" s="45">
        <f t="shared" si="8"/>
        <v>6996.3308999999999</v>
      </c>
      <c r="S16" s="14" t="s">
        <v>103</v>
      </c>
      <c r="T16" s="51" t="s">
        <v>19</v>
      </c>
      <c r="U16" s="14" t="s">
        <v>104</v>
      </c>
      <c r="V16" s="25">
        <f t="shared" ref="V16:V19" si="9">H16</f>
        <v>6799.8413399999999</v>
      </c>
      <c r="W16" s="263" t="s">
        <v>62</v>
      </c>
    </row>
    <row r="17" spans="1:23" ht="39" customHeight="1" x14ac:dyDescent="0.25">
      <c r="A17" s="295"/>
      <c r="B17" s="266"/>
      <c r="C17" s="260"/>
      <c r="D17" s="261"/>
      <c r="E17" s="266"/>
      <c r="F17" s="266"/>
      <c r="G17" s="105">
        <v>4997.2541300000003</v>
      </c>
      <c r="H17" s="86">
        <v>826.84838999999999</v>
      </c>
      <c r="I17" s="16">
        <v>102.08924</v>
      </c>
      <c r="J17" s="16">
        <v>16.891380000000002</v>
      </c>
      <c r="K17" s="16">
        <v>42.00835</v>
      </c>
      <c r="L17" s="16">
        <v>7.0013899999999998</v>
      </c>
      <c r="M17" s="16"/>
      <c r="N17" s="16"/>
      <c r="O17" s="47"/>
      <c r="P17" s="47"/>
      <c r="Q17" s="45">
        <f t="shared" si="8"/>
        <v>5141.3517200000006</v>
      </c>
      <c r="R17" s="45">
        <f t="shared" si="8"/>
        <v>850.74116000000004</v>
      </c>
      <c r="S17" s="14" t="s">
        <v>118</v>
      </c>
      <c r="T17" s="51" t="s">
        <v>19</v>
      </c>
      <c r="U17" s="14" t="s">
        <v>105</v>
      </c>
      <c r="V17" s="25">
        <f t="shared" si="9"/>
        <v>826.84838999999999</v>
      </c>
      <c r="W17" s="263"/>
    </row>
    <row r="18" spans="1:23" ht="33.75" customHeight="1" x14ac:dyDescent="0.25">
      <c r="A18" s="295"/>
      <c r="B18" s="266"/>
      <c r="C18" s="260"/>
      <c r="D18" s="260" t="s">
        <v>82</v>
      </c>
      <c r="E18" s="266"/>
      <c r="F18" s="266"/>
      <c r="G18" s="105">
        <v>123569.02495000001</v>
      </c>
      <c r="H18" s="86"/>
      <c r="I18" s="16">
        <v>2524.3457600000002</v>
      </c>
      <c r="J18" s="16"/>
      <c r="K18" s="16">
        <v>126.26622999999999</v>
      </c>
      <c r="L18" s="16"/>
      <c r="M18" s="16"/>
      <c r="N18" s="16"/>
      <c r="O18" s="47"/>
      <c r="P18" s="47"/>
      <c r="Q18" s="45">
        <f t="shared" si="8"/>
        <v>126219.63694</v>
      </c>
      <c r="R18" s="45">
        <f t="shared" si="8"/>
        <v>0</v>
      </c>
      <c r="S18" s="14" t="s">
        <v>106</v>
      </c>
      <c r="T18" s="51" t="s">
        <v>19</v>
      </c>
      <c r="U18" s="14" t="s">
        <v>107</v>
      </c>
      <c r="V18" s="25">
        <f t="shared" si="9"/>
        <v>0</v>
      </c>
      <c r="W18" s="263"/>
    </row>
    <row r="19" spans="1:23" ht="37.5" customHeight="1" thickBot="1" x14ac:dyDescent="0.3">
      <c r="A19" s="295"/>
      <c r="B19" s="328"/>
      <c r="C19" s="260"/>
      <c r="D19" s="261"/>
      <c r="E19" s="261"/>
      <c r="F19" s="261"/>
      <c r="G19" s="68">
        <v>2675.3750500000001</v>
      </c>
      <c r="H19" s="86"/>
      <c r="I19" s="16">
        <v>54.654240000000001</v>
      </c>
      <c r="J19" s="16"/>
      <c r="K19" s="16">
        <v>2.7337699999999998</v>
      </c>
      <c r="L19" s="16"/>
      <c r="M19" s="16"/>
      <c r="N19" s="16"/>
      <c r="O19" s="47"/>
      <c r="P19" s="47"/>
      <c r="Q19" s="45">
        <f t="shared" si="8"/>
        <v>2732.7630599999998</v>
      </c>
      <c r="R19" s="45">
        <f t="shared" si="8"/>
        <v>0</v>
      </c>
      <c r="S19" s="14" t="s">
        <v>117</v>
      </c>
      <c r="T19" s="51" t="s">
        <v>19</v>
      </c>
      <c r="U19" s="15" t="s">
        <v>108</v>
      </c>
      <c r="V19" s="25">
        <f t="shared" si="9"/>
        <v>0</v>
      </c>
      <c r="W19" s="264"/>
    </row>
    <row r="20" spans="1:23" ht="185.25" hidden="1" customHeight="1" thickBot="1" x14ac:dyDescent="0.3">
      <c r="A20" s="89">
        <v>2</v>
      </c>
      <c r="B20" s="132" t="s">
        <v>32</v>
      </c>
      <c r="C20" s="79">
        <v>2</v>
      </c>
      <c r="D20" s="9" t="s">
        <v>6</v>
      </c>
      <c r="E20" s="79" t="s">
        <v>35</v>
      </c>
      <c r="F20" s="72" t="s">
        <v>25</v>
      </c>
      <c r="G20" s="78"/>
      <c r="H20" s="78"/>
      <c r="I20" s="16"/>
      <c r="J20" s="78"/>
      <c r="K20" s="78"/>
      <c r="L20" s="78"/>
      <c r="M20" s="78"/>
      <c r="N20" s="78"/>
      <c r="O20" s="78"/>
      <c r="P20" s="78"/>
      <c r="Q20" s="110">
        <f t="shared" ref="Q20:R21" si="10">I20+K20+M20</f>
        <v>0</v>
      </c>
      <c r="R20" s="110">
        <f t="shared" si="10"/>
        <v>0</v>
      </c>
      <c r="S20" s="17" t="s">
        <v>116</v>
      </c>
      <c r="T20" s="74" t="s">
        <v>19</v>
      </c>
      <c r="U20" s="46" t="s">
        <v>38</v>
      </c>
      <c r="V20" s="24">
        <v>4298.91</v>
      </c>
      <c r="W20" s="81" t="s">
        <v>7</v>
      </c>
    </row>
    <row r="21" spans="1:23" ht="198" hidden="1" customHeight="1" thickBot="1" x14ac:dyDescent="0.3">
      <c r="A21" s="109"/>
      <c r="B21" s="133" t="s">
        <v>83</v>
      </c>
      <c r="C21" s="56"/>
      <c r="D21" s="56" t="s">
        <v>70</v>
      </c>
      <c r="E21" s="116" t="s">
        <v>71</v>
      </c>
      <c r="F21" s="22" t="s">
        <v>60</v>
      </c>
      <c r="G21" s="47">
        <v>0</v>
      </c>
      <c r="H21" s="47">
        <v>0</v>
      </c>
      <c r="I21" s="47"/>
      <c r="J21" s="47"/>
      <c r="K21" s="47"/>
      <c r="L21" s="47"/>
      <c r="M21" s="47"/>
      <c r="N21" s="47"/>
      <c r="O21" s="47"/>
      <c r="P21" s="47"/>
      <c r="Q21" s="47">
        <f t="shared" si="10"/>
        <v>0</v>
      </c>
      <c r="R21" s="47">
        <f t="shared" si="10"/>
        <v>0</v>
      </c>
      <c r="S21" s="12"/>
      <c r="T21" s="13"/>
      <c r="U21" s="15"/>
      <c r="V21" s="16"/>
      <c r="W21" s="4" t="s">
        <v>72</v>
      </c>
    </row>
    <row r="22" spans="1:23" ht="201" hidden="1" customHeight="1" thickBot="1" x14ac:dyDescent="0.3">
      <c r="A22" s="122"/>
      <c r="B22" s="69" t="s">
        <v>32</v>
      </c>
      <c r="C22" s="116">
        <v>3</v>
      </c>
      <c r="D22" s="3"/>
      <c r="E22" s="116"/>
      <c r="F22" s="14"/>
      <c r="G22" s="141"/>
      <c r="H22" s="141"/>
      <c r="I22" s="142"/>
      <c r="J22" s="142"/>
      <c r="K22" s="142"/>
      <c r="L22" s="142"/>
      <c r="M22" s="142"/>
      <c r="N22" s="142"/>
      <c r="O22" s="142"/>
      <c r="P22" s="142"/>
      <c r="Q22" s="142">
        <f t="shared" ref="Q22:R28" si="11">G22+I22+K22+M22</f>
        <v>0</v>
      </c>
      <c r="R22" s="142">
        <f t="shared" si="11"/>
        <v>0</v>
      </c>
      <c r="S22" s="14"/>
      <c r="T22" s="12"/>
      <c r="U22" s="55"/>
      <c r="V22" s="16"/>
      <c r="W22" s="160" t="s">
        <v>62</v>
      </c>
    </row>
    <row r="23" spans="1:23" ht="36" customHeight="1" thickBot="1" x14ac:dyDescent="0.3">
      <c r="A23" s="170">
        <v>2</v>
      </c>
      <c r="B23" s="303" t="s">
        <v>54</v>
      </c>
      <c r="C23" s="116"/>
      <c r="D23" s="270" t="s">
        <v>84</v>
      </c>
      <c r="E23" s="67"/>
      <c r="F23" s="15"/>
      <c r="G23" s="117"/>
      <c r="H23" s="117"/>
      <c r="I23" s="112">
        <f>I24+I25</f>
        <v>825.27</v>
      </c>
      <c r="J23" s="112">
        <f t="shared" ref="J23:R23" si="12">J24+J25</f>
        <v>526.72</v>
      </c>
      <c r="K23" s="112">
        <f t="shared" si="12"/>
        <v>275.08999999999997</v>
      </c>
      <c r="L23" s="112">
        <f t="shared" si="12"/>
        <v>175.57</v>
      </c>
      <c r="M23" s="112">
        <f t="shared" si="12"/>
        <v>0</v>
      </c>
      <c r="N23" s="112">
        <f t="shared" si="12"/>
        <v>0</v>
      </c>
      <c r="O23" s="112">
        <f t="shared" si="12"/>
        <v>0</v>
      </c>
      <c r="P23" s="112">
        <f t="shared" si="12"/>
        <v>0</v>
      </c>
      <c r="Q23" s="112">
        <f t="shared" si="12"/>
        <v>1100.3599999999999</v>
      </c>
      <c r="R23" s="112">
        <f t="shared" si="12"/>
        <v>702.29</v>
      </c>
      <c r="S23" s="15"/>
      <c r="T23" s="13"/>
      <c r="U23" s="57"/>
      <c r="V23" s="16"/>
      <c r="W23" s="161"/>
    </row>
    <row r="24" spans="1:23" ht="188.25" customHeight="1" thickBot="1" x14ac:dyDescent="0.3">
      <c r="A24" s="122"/>
      <c r="B24" s="304"/>
      <c r="C24" s="56"/>
      <c r="D24" s="266"/>
      <c r="E24" s="11" t="s">
        <v>73</v>
      </c>
      <c r="F24" s="15" t="s">
        <v>149</v>
      </c>
      <c r="G24" s="118"/>
      <c r="H24" s="118"/>
      <c r="I24" s="78">
        <v>526.72</v>
      </c>
      <c r="J24" s="78">
        <v>526.72</v>
      </c>
      <c r="K24" s="78">
        <v>175.57</v>
      </c>
      <c r="L24" s="78">
        <v>175.57</v>
      </c>
      <c r="M24" s="78"/>
      <c r="N24" s="47"/>
      <c r="O24" s="47"/>
      <c r="P24" s="47"/>
      <c r="Q24" s="119">
        <f t="shared" si="11"/>
        <v>702.29</v>
      </c>
      <c r="R24" s="119">
        <f t="shared" si="11"/>
        <v>702.29</v>
      </c>
      <c r="S24" s="64">
        <v>44925</v>
      </c>
      <c r="T24" s="50" t="s">
        <v>19</v>
      </c>
      <c r="U24" s="57"/>
      <c r="V24" s="58">
        <f t="shared" ref="V24:V29" si="13">R24</f>
        <v>702.29</v>
      </c>
      <c r="W24" s="7" t="s">
        <v>78</v>
      </c>
    </row>
    <row r="25" spans="1:23" s="59" customFormat="1" ht="108" customHeight="1" thickBot="1" x14ac:dyDescent="0.3">
      <c r="A25" s="123"/>
      <c r="B25" s="305"/>
      <c r="C25" s="79"/>
      <c r="D25" s="261"/>
      <c r="E25" s="165" t="s">
        <v>68</v>
      </c>
      <c r="F25" s="67" t="s">
        <v>149</v>
      </c>
      <c r="G25" s="118">
        <v>0</v>
      </c>
      <c r="H25" s="118">
        <v>0</v>
      </c>
      <c r="I25" s="78">
        <v>298.55</v>
      </c>
      <c r="J25" s="78"/>
      <c r="K25" s="78">
        <v>99.52</v>
      </c>
      <c r="L25" s="78"/>
      <c r="M25" s="78"/>
      <c r="N25" s="119"/>
      <c r="O25" s="119"/>
      <c r="P25" s="119"/>
      <c r="Q25" s="119">
        <f t="shared" si="11"/>
        <v>398.07</v>
      </c>
      <c r="R25" s="119">
        <f t="shared" si="11"/>
        <v>0</v>
      </c>
      <c r="S25" s="64">
        <v>44925</v>
      </c>
      <c r="T25" s="50" t="s">
        <v>19</v>
      </c>
      <c r="U25" s="57"/>
      <c r="V25" s="58">
        <f t="shared" si="13"/>
        <v>0</v>
      </c>
      <c r="W25" s="162" t="s">
        <v>119</v>
      </c>
    </row>
    <row r="26" spans="1:23" ht="137.25" hidden="1" customHeight="1" thickBot="1" x14ac:dyDescent="0.3">
      <c r="A26" s="62">
        <v>4</v>
      </c>
      <c r="B26" s="146" t="s">
        <v>54</v>
      </c>
      <c r="C26" s="56">
        <v>4</v>
      </c>
      <c r="D26" s="56" t="s">
        <v>45</v>
      </c>
      <c r="E26" s="56" t="s">
        <v>46</v>
      </c>
      <c r="F26" s="71" t="s">
        <v>27</v>
      </c>
      <c r="G26" s="48"/>
      <c r="H26" s="48"/>
      <c r="I26" s="47"/>
      <c r="J26" s="47"/>
      <c r="K26" s="47"/>
      <c r="L26" s="47"/>
      <c r="M26" s="47"/>
      <c r="N26" s="47"/>
      <c r="O26" s="47"/>
      <c r="P26" s="47"/>
      <c r="Q26" s="47">
        <f t="shared" si="11"/>
        <v>0</v>
      </c>
      <c r="R26" s="47">
        <f t="shared" si="11"/>
        <v>0</v>
      </c>
      <c r="S26" s="64">
        <v>44560</v>
      </c>
      <c r="T26" s="11" t="s">
        <v>49</v>
      </c>
      <c r="U26" s="49" t="s">
        <v>50</v>
      </c>
      <c r="V26" s="18">
        <f t="shared" si="13"/>
        <v>0</v>
      </c>
      <c r="W26" s="4" t="s">
        <v>7</v>
      </c>
    </row>
    <row r="27" spans="1:23" ht="78.75" hidden="1" customHeight="1" thickBot="1" x14ac:dyDescent="0.3">
      <c r="A27" s="124"/>
      <c r="B27" s="147" t="s">
        <v>29</v>
      </c>
      <c r="C27" s="126"/>
      <c r="D27" s="133" t="s">
        <v>8</v>
      </c>
      <c r="E27" s="145" t="s">
        <v>74</v>
      </c>
      <c r="F27" s="22" t="s">
        <v>86</v>
      </c>
      <c r="G27" s="113"/>
      <c r="H27" s="113"/>
      <c r="I27" s="114"/>
      <c r="J27" s="115"/>
      <c r="K27" s="115"/>
      <c r="L27" s="115"/>
      <c r="M27" s="115"/>
      <c r="N27" s="115"/>
      <c r="O27" s="115"/>
      <c r="P27" s="115"/>
      <c r="Q27" s="115">
        <f t="shared" si="11"/>
        <v>0</v>
      </c>
      <c r="R27" s="144">
        <f t="shared" si="11"/>
        <v>0</v>
      </c>
      <c r="S27" s="64"/>
      <c r="T27" s="50"/>
      <c r="U27" s="154"/>
      <c r="V27" s="8">
        <f t="shared" si="13"/>
        <v>0</v>
      </c>
      <c r="W27" s="153" t="s">
        <v>78</v>
      </c>
    </row>
    <row r="28" spans="1:23" ht="135.75" customHeight="1" x14ac:dyDescent="0.25">
      <c r="A28" s="326">
        <v>3</v>
      </c>
      <c r="B28" s="306" t="s">
        <v>67</v>
      </c>
      <c r="C28" s="270">
        <v>6</v>
      </c>
      <c r="D28" s="129" t="s">
        <v>85</v>
      </c>
      <c r="E28" s="129" t="s">
        <v>109</v>
      </c>
      <c r="F28" s="15" t="s">
        <v>110</v>
      </c>
      <c r="G28" s="115">
        <v>604201.5</v>
      </c>
      <c r="H28" s="115">
        <v>441226.71</v>
      </c>
      <c r="I28" s="114"/>
      <c r="J28" s="115"/>
      <c r="K28" s="115"/>
      <c r="L28" s="115"/>
      <c r="M28" s="115"/>
      <c r="N28" s="115"/>
      <c r="O28" s="115"/>
      <c r="P28" s="115"/>
      <c r="Q28" s="115">
        <f t="shared" si="11"/>
        <v>604201.5</v>
      </c>
      <c r="R28" s="144">
        <f t="shared" si="11"/>
        <v>441226.71</v>
      </c>
      <c r="S28" s="64" t="s">
        <v>111</v>
      </c>
      <c r="T28" s="104" t="s">
        <v>19</v>
      </c>
      <c r="U28" s="46" t="s">
        <v>112</v>
      </c>
      <c r="V28" s="143">
        <f t="shared" si="13"/>
        <v>441226.71</v>
      </c>
      <c r="W28" s="67" t="s">
        <v>62</v>
      </c>
    </row>
    <row r="29" spans="1:23" ht="51.75" customHeight="1" x14ac:dyDescent="0.25">
      <c r="A29" s="327"/>
      <c r="B29" s="307"/>
      <c r="C29" s="266"/>
      <c r="D29" s="135" t="s">
        <v>9</v>
      </c>
      <c r="E29" s="267" t="s">
        <v>55</v>
      </c>
      <c r="F29" s="267" t="s">
        <v>20</v>
      </c>
      <c r="G29" s="85">
        <f t="shared" ref="G29:H29" si="14">SUM(G30:G34)</f>
        <v>0</v>
      </c>
      <c r="H29" s="85">
        <f t="shared" si="14"/>
        <v>0</v>
      </c>
      <c r="I29" s="85">
        <f>SUM(I30:I36)</f>
        <v>188909.5</v>
      </c>
      <c r="J29" s="85">
        <f t="shared" ref="J29:R29" si="15">SUM(J30:J36)</f>
        <v>0</v>
      </c>
      <c r="K29" s="85">
        <f t="shared" si="15"/>
        <v>99999.995050000012</v>
      </c>
      <c r="L29" s="85">
        <f t="shared" si="15"/>
        <v>0</v>
      </c>
      <c r="M29" s="85">
        <f t="shared" si="15"/>
        <v>0</v>
      </c>
      <c r="N29" s="85">
        <f t="shared" si="15"/>
        <v>0</v>
      </c>
      <c r="O29" s="85">
        <f t="shared" si="15"/>
        <v>0</v>
      </c>
      <c r="P29" s="85">
        <f t="shared" si="15"/>
        <v>0</v>
      </c>
      <c r="Q29" s="85">
        <f t="shared" si="15"/>
        <v>288909.49505000003</v>
      </c>
      <c r="R29" s="85">
        <f t="shared" si="15"/>
        <v>0</v>
      </c>
      <c r="S29" s="13"/>
      <c r="T29" s="102"/>
      <c r="U29" s="73"/>
      <c r="V29" s="68">
        <f t="shared" si="13"/>
        <v>0</v>
      </c>
      <c r="W29" s="258" t="s">
        <v>51</v>
      </c>
    </row>
    <row r="30" spans="1:23" ht="63.75" hidden="1" customHeight="1" x14ac:dyDescent="0.25">
      <c r="A30" s="327"/>
      <c r="B30" s="307"/>
      <c r="C30" s="266"/>
      <c r="D30" s="148" t="s">
        <v>87</v>
      </c>
      <c r="E30" s="268"/>
      <c r="F30" s="268"/>
      <c r="G30" s="16"/>
      <c r="H30" s="16"/>
      <c r="I30" s="16">
        <v>89432.811329999997</v>
      </c>
      <c r="J30" s="16"/>
      <c r="K30" s="16">
        <f>50678.71067-7048.97</f>
        <v>43629.740669999999</v>
      </c>
      <c r="L30" s="16"/>
      <c r="M30" s="16"/>
      <c r="N30" s="16"/>
      <c r="O30" s="16"/>
      <c r="P30" s="16"/>
      <c r="Q30" s="16">
        <f t="shared" ref="Q30:R38" si="16">G30+I30+K30+M30</f>
        <v>133062.552</v>
      </c>
      <c r="R30" s="16">
        <f t="shared" si="16"/>
        <v>0</v>
      </c>
      <c r="S30" s="13">
        <v>44834</v>
      </c>
      <c r="T30" s="102" t="s">
        <v>19</v>
      </c>
      <c r="U30" s="13" t="s">
        <v>113</v>
      </c>
      <c r="V30" s="68">
        <f t="shared" ref="V30:V36" si="17">R30</f>
        <v>0</v>
      </c>
      <c r="W30" s="259"/>
    </row>
    <row r="31" spans="1:23" ht="58.5" hidden="1" customHeight="1" x14ac:dyDescent="0.25">
      <c r="A31" s="327"/>
      <c r="B31" s="307"/>
      <c r="C31" s="266"/>
      <c r="D31" s="66" t="s">
        <v>88</v>
      </c>
      <c r="E31" s="268"/>
      <c r="F31" s="268"/>
      <c r="G31" s="16"/>
      <c r="H31" s="16"/>
      <c r="I31" s="16">
        <v>16594.146250000002</v>
      </c>
      <c r="J31" s="16"/>
      <c r="K31" s="16">
        <v>9403.3713599999992</v>
      </c>
      <c r="L31" s="16"/>
      <c r="M31" s="16"/>
      <c r="N31" s="16"/>
      <c r="O31" s="16"/>
      <c r="P31" s="16"/>
      <c r="Q31" s="16">
        <f t="shared" si="16"/>
        <v>25997.517610000003</v>
      </c>
      <c r="R31" s="16">
        <f t="shared" si="16"/>
        <v>0</v>
      </c>
      <c r="S31" s="13">
        <v>44834</v>
      </c>
      <c r="T31" s="102" t="s">
        <v>19</v>
      </c>
      <c r="U31" s="13" t="s">
        <v>114</v>
      </c>
      <c r="V31" s="68">
        <f t="shared" si="17"/>
        <v>0</v>
      </c>
      <c r="W31" s="259"/>
    </row>
    <row r="32" spans="1:23" ht="58.5" hidden="1" customHeight="1" x14ac:dyDescent="0.25">
      <c r="A32" s="327"/>
      <c r="B32" s="307"/>
      <c r="C32" s="266"/>
      <c r="D32" s="66" t="s">
        <v>89</v>
      </c>
      <c r="E32" s="268"/>
      <c r="F32" s="268"/>
      <c r="G32" s="16"/>
      <c r="H32" s="16"/>
      <c r="I32" s="16">
        <v>24102.082409999999</v>
      </c>
      <c r="J32" s="16"/>
      <c r="K32" s="16">
        <v>13657.87839</v>
      </c>
      <c r="L32" s="16"/>
      <c r="M32" s="16"/>
      <c r="N32" s="16"/>
      <c r="O32" s="16"/>
      <c r="P32" s="16"/>
      <c r="Q32" s="16">
        <f t="shared" si="16"/>
        <v>37759.960800000001</v>
      </c>
      <c r="R32" s="16">
        <f t="shared" si="16"/>
        <v>0</v>
      </c>
      <c r="S32" s="13">
        <v>44834</v>
      </c>
      <c r="T32" s="102" t="s">
        <v>19</v>
      </c>
      <c r="U32" s="13" t="s">
        <v>114</v>
      </c>
      <c r="V32" s="68">
        <f t="shared" si="17"/>
        <v>0</v>
      </c>
      <c r="W32" s="259"/>
    </row>
    <row r="33" spans="1:23" ht="54.75" hidden="1" customHeight="1" x14ac:dyDescent="0.25">
      <c r="A33" s="327"/>
      <c r="B33" s="307"/>
      <c r="C33" s="266"/>
      <c r="D33" s="66" t="s">
        <v>90</v>
      </c>
      <c r="E33" s="268"/>
      <c r="F33" s="268"/>
      <c r="G33" s="16"/>
      <c r="H33" s="16"/>
      <c r="I33" s="16">
        <v>14125.603810000001</v>
      </c>
      <c r="J33" s="16"/>
      <c r="K33" s="16">
        <v>8004.5273999999999</v>
      </c>
      <c r="L33" s="16"/>
      <c r="M33" s="16"/>
      <c r="N33" s="16"/>
      <c r="O33" s="16"/>
      <c r="P33" s="16"/>
      <c r="Q33" s="16">
        <f t="shared" si="16"/>
        <v>22130.13121</v>
      </c>
      <c r="R33" s="16">
        <f t="shared" si="16"/>
        <v>0</v>
      </c>
      <c r="S33" s="13">
        <v>44834</v>
      </c>
      <c r="T33" s="102" t="s">
        <v>19</v>
      </c>
      <c r="U33" s="13" t="s">
        <v>114</v>
      </c>
      <c r="V33" s="68">
        <f t="shared" si="17"/>
        <v>0</v>
      </c>
      <c r="W33" s="259"/>
    </row>
    <row r="34" spans="1:23" ht="57" hidden="1" customHeight="1" x14ac:dyDescent="0.25">
      <c r="A34" s="327"/>
      <c r="B34" s="307"/>
      <c r="C34" s="266"/>
      <c r="D34" s="66" t="s">
        <v>91</v>
      </c>
      <c r="E34" s="268"/>
      <c r="F34" s="268"/>
      <c r="G34" s="16"/>
      <c r="H34" s="16"/>
      <c r="I34" s="16">
        <v>14366.12725</v>
      </c>
      <c r="J34" s="16"/>
      <c r="K34" s="16">
        <v>8140.8243300000004</v>
      </c>
      <c r="L34" s="16"/>
      <c r="M34" s="16"/>
      <c r="N34" s="16"/>
      <c r="O34" s="16"/>
      <c r="P34" s="16"/>
      <c r="Q34" s="16">
        <f t="shared" si="16"/>
        <v>22506.951580000001</v>
      </c>
      <c r="R34" s="16">
        <f t="shared" si="16"/>
        <v>0</v>
      </c>
      <c r="S34" s="13">
        <v>44834</v>
      </c>
      <c r="T34" s="102" t="s">
        <v>19</v>
      </c>
      <c r="U34" s="13" t="s">
        <v>114</v>
      </c>
      <c r="V34" s="68">
        <f t="shared" si="17"/>
        <v>0</v>
      </c>
      <c r="W34" s="259"/>
    </row>
    <row r="35" spans="1:23" ht="59.25" customHeight="1" x14ac:dyDescent="0.25">
      <c r="A35" s="327"/>
      <c r="B35" s="307"/>
      <c r="C35" s="266"/>
      <c r="D35" s="66" t="s">
        <v>92</v>
      </c>
      <c r="E35" s="268"/>
      <c r="F35" s="268"/>
      <c r="G35" s="16"/>
      <c r="H35" s="16"/>
      <c r="I35" s="16">
        <v>14809.26161</v>
      </c>
      <c r="J35" s="16"/>
      <c r="K35" s="16">
        <v>8391.9343900000003</v>
      </c>
      <c r="L35" s="16"/>
      <c r="M35" s="16"/>
      <c r="N35" s="16"/>
      <c r="O35" s="16"/>
      <c r="P35" s="16"/>
      <c r="Q35" s="16">
        <f t="shared" si="16"/>
        <v>23201.196</v>
      </c>
      <c r="R35" s="16">
        <f t="shared" si="16"/>
        <v>0</v>
      </c>
      <c r="S35" s="13">
        <v>44834</v>
      </c>
      <c r="T35" s="102" t="s">
        <v>19</v>
      </c>
      <c r="U35" s="13" t="s">
        <v>115</v>
      </c>
      <c r="V35" s="68">
        <f t="shared" si="17"/>
        <v>0</v>
      </c>
      <c r="W35" s="259"/>
    </row>
    <row r="36" spans="1:23" ht="75" customHeight="1" x14ac:dyDescent="0.25">
      <c r="A36" s="327"/>
      <c r="B36" s="307"/>
      <c r="C36" s="266"/>
      <c r="D36" s="159" t="s">
        <v>93</v>
      </c>
      <c r="E36" s="269"/>
      <c r="F36" s="269"/>
      <c r="G36" s="16"/>
      <c r="H36" s="16"/>
      <c r="I36" s="16">
        <v>15479.467339999999</v>
      </c>
      <c r="J36" s="16"/>
      <c r="K36" s="16">
        <v>8771.7185100000006</v>
      </c>
      <c r="L36" s="16"/>
      <c r="M36" s="16"/>
      <c r="N36" s="16"/>
      <c r="O36" s="16"/>
      <c r="P36" s="16"/>
      <c r="Q36" s="16">
        <f t="shared" si="16"/>
        <v>24251.185850000002</v>
      </c>
      <c r="R36" s="16">
        <f t="shared" si="16"/>
        <v>0</v>
      </c>
      <c r="S36" s="13">
        <v>44834</v>
      </c>
      <c r="T36" s="102" t="s">
        <v>19</v>
      </c>
      <c r="U36" s="13" t="s">
        <v>115</v>
      </c>
      <c r="V36" s="68">
        <f t="shared" si="17"/>
        <v>0</v>
      </c>
      <c r="W36" s="259"/>
    </row>
    <row r="37" spans="1:23" s="52" customFormat="1" ht="169.5" customHeight="1" x14ac:dyDescent="0.25">
      <c r="A37" s="174">
        <v>4</v>
      </c>
      <c r="B37" s="279" t="s">
        <v>142</v>
      </c>
      <c r="C37" s="66" t="s">
        <v>52</v>
      </c>
      <c r="D37" s="66" t="s">
        <v>163</v>
      </c>
      <c r="E37" s="130" t="s">
        <v>53</v>
      </c>
      <c r="F37" s="130" t="s">
        <v>147</v>
      </c>
      <c r="G37" s="112">
        <v>0</v>
      </c>
      <c r="H37" s="112">
        <v>0</v>
      </c>
      <c r="I37" s="112">
        <v>308.89</v>
      </c>
      <c r="J37" s="112"/>
      <c r="K37" s="112">
        <v>82.11</v>
      </c>
      <c r="L37" s="112"/>
      <c r="M37" s="112"/>
      <c r="N37" s="112"/>
      <c r="O37" s="112"/>
      <c r="P37" s="112"/>
      <c r="Q37" s="112">
        <f t="shared" si="16"/>
        <v>391</v>
      </c>
      <c r="R37" s="112">
        <f t="shared" si="16"/>
        <v>0</v>
      </c>
      <c r="S37" s="13">
        <v>44756</v>
      </c>
      <c r="T37" s="102" t="s">
        <v>19</v>
      </c>
      <c r="U37" s="13" t="s">
        <v>162</v>
      </c>
      <c r="V37" s="16">
        <f>R37</f>
        <v>0</v>
      </c>
      <c r="W37" s="15" t="s">
        <v>51</v>
      </c>
    </row>
    <row r="38" spans="1:23" ht="166.5" customHeight="1" x14ac:dyDescent="0.25">
      <c r="A38" s="175"/>
      <c r="B38" s="301"/>
      <c r="C38" s="66"/>
      <c r="D38" s="66" t="s">
        <v>65</v>
      </c>
      <c r="E38" s="130" t="s">
        <v>151</v>
      </c>
      <c r="F38" s="130" t="s">
        <v>150</v>
      </c>
      <c r="G38" s="112">
        <v>0</v>
      </c>
      <c r="H38" s="112">
        <v>0</v>
      </c>
      <c r="I38" s="112">
        <v>473.35</v>
      </c>
      <c r="J38" s="112">
        <v>473.35</v>
      </c>
      <c r="K38" s="112">
        <v>309.44</v>
      </c>
      <c r="L38" s="112">
        <v>309.44</v>
      </c>
      <c r="M38" s="112"/>
      <c r="N38" s="112"/>
      <c r="O38" s="112"/>
      <c r="P38" s="112"/>
      <c r="Q38" s="112">
        <f t="shared" si="16"/>
        <v>782.79</v>
      </c>
      <c r="R38" s="112">
        <f t="shared" si="16"/>
        <v>782.79</v>
      </c>
      <c r="S38" s="13">
        <v>44925</v>
      </c>
      <c r="T38" s="102" t="s">
        <v>19</v>
      </c>
      <c r="U38" s="13"/>
      <c r="V38" s="16">
        <f>R38</f>
        <v>782.79</v>
      </c>
      <c r="W38" s="15" t="s">
        <v>78</v>
      </c>
    </row>
    <row r="39" spans="1:23" ht="24.75" customHeight="1" thickBot="1" x14ac:dyDescent="0.3">
      <c r="A39" s="125"/>
      <c r="B39" s="275" t="s">
        <v>63</v>
      </c>
      <c r="C39" s="275"/>
      <c r="D39" s="275"/>
      <c r="E39" s="130"/>
      <c r="F39" s="70"/>
      <c r="G39" s="106">
        <f t="shared" ref="G39:H39" si="18">G45+G65+G76+G40</f>
        <v>48867.886920000004</v>
      </c>
      <c r="H39" s="106">
        <f t="shared" si="18"/>
        <v>1606.4113200000002</v>
      </c>
      <c r="I39" s="106">
        <f>I65+I76+I40+I45</f>
        <v>997.30381</v>
      </c>
      <c r="J39" s="106">
        <f t="shared" ref="J39:N39" si="19">J65+J76+J40+J45</f>
        <v>32.783900000000003</v>
      </c>
      <c r="K39" s="106">
        <f t="shared" si="19"/>
        <v>55393.007530000003</v>
      </c>
      <c r="L39" s="106">
        <f t="shared" si="19"/>
        <v>3170.9728</v>
      </c>
      <c r="M39" s="106">
        <f t="shared" si="19"/>
        <v>0</v>
      </c>
      <c r="N39" s="106">
        <f t="shared" si="19"/>
        <v>0</v>
      </c>
      <c r="O39" s="106">
        <f t="shared" ref="O39:P39" si="20">O45+O65+O76</f>
        <v>0</v>
      </c>
      <c r="P39" s="106">
        <f t="shared" si="20"/>
        <v>0</v>
      </c>
      <c r="Q39" s="106">
        <f>G39+I39+K39+M39+O39</f>
        <v>105258.19826</v>
      </c>
      <c r="R39" s="106">
        <f>H39+J39+L39+P39+N39</f>
        <v>4810.1680200000001</v>
      </c>
      <c r="S39" s="61"/>
      <c r="T39" s="13"/>
      <c r="U39" s="102"/>
      <c r="V39" s="18"/>
      <c r="W39" s="103"/>
    </row>
    <row r="40" spans="1:23" s="29" customFormat="1" ht="51" customHeight="1" x14ac:dyDescent="0.25">
      <c r="A40" s="271">
        <v>5</v>
      </c>
      <c r="B40" s="272" t="s">
        <v>31</v>
      </c>
      <c r="C40" s="60">
        <v>7</v>
      </c>
      <c r="D40" s="60" t="s">
        <v>41</v>
      </c>
      <c r="E40" s="296" t="s">
        <v>47</v>
      </c>
      <c r="F40" s="280" t="s">
        <v>146</v>
      </c>
      <c r="G40" s="85">
        <f t="shared" ref="G40:I40" si="21">G41+G42+G43</f>
        <v>48867.886920000004</v>
      </c>
      <c r="H40" s="85">
        <f t="shared" si="21"/>
        <v>1606.4113200000002</v>
      </c>
      <c r="I40" s="85">
        <f t="shared" si="21"/>
        <v>997.30381</v>
      </c>
      <c r="J40" s="85">
        <f>J41+J42+J43+J44</f>
        <v>32.783900000000003</v>
      </c>
      <c r="K40" s="85">
        <f>K41+K42+K43+K44</f>
        <v>11759.538780000001</v>
      </c>
      <c r="L40" s="85">
        <f>L41+L42+L43+L44</f>
        <v>672.07</v>
      </c>
      <c r="M40" s="85">
        <f t="shared" ref="M40:R40" si="22">M41+M42+M43</f>
        <v>0</v>
      </c>
      <c r="N40" s="85">
        <f t="shared" si="22"/>
        <v>0</v>
      </c>
      <c r="O40" s="85">
        <f t="shared" si="22"/>
        <v>0</v>
      </c>
      <c r="P40" s="85">
        <f t="shared" si="22"/>
        <v>0</v>
      </c>
      <c r="Q40" s="85">
        <f t="shared" si="22"/>
        <v>61624.729509999997</v>
      </c>
      <c r="R40" s="85">
        <f t="shared" si="22"/>
        <v>2311.2652200000002</v>
      </c>
      <c r="S40" s="50"/>
      <c r="T40" s="102"/>
      <c r="U40" s="27"/>
      <c r="V40" s="28">
        <f>V41+V42+V43</f>
        <v>2311.2652200000002</v>
      </c>
      <c r="W40" s="260" t="s">
        <v>51</v>
      </c>
    </row>
    <row r="41" spans="1:23" ht="43.5" customHeight="1" x14ac:dyDescent="0.25">
      <c r="A41" s="271"/>
      <c r="B41" s="273"/>
      <c r="C41" s="66" t="s">
        <v>10</v>
      </c>
      <c r="D41" s="163" t="s">
        <v>121</v>
      </c>
      <c r="E41" s="296"/>
      <c r="F41" s="286"/>
      <c r="G41" s="54">
        <v>47253.890440000003</v>
      </c>
      <c r="H41" s="54">
        <v>0</v>
      </c>
      <c r="I41" s="54">
        <v>964.36510999999996</v>
      </c>
      <c r="J41" s="54">
        <v>0</v>
      </c>
      <c r="K41" s="54">
        <v>11090.198780000001</v>
      </c>
      <c r="L41" s="54">
        <v>0</v>
      </c>
      <c r="M41" s="54">
        <f t="shared" ref="M41:P41" si="23">M46+M47+M49+M50</f>
        <v>0</v>
      </c>
      <c r="N41" s="54">
        <f t="shared" si="23"/>
        <v>0</v>
      </c>
      <c r="O41" s="54">
        <f t="shared" si="23"/>
        <v>0</v>
      </c>
      <c r="P41" s="54">
        <f t="shared" si="23"/>
        <v>0</v>
      </c>
      <c r="Q41" s="24">
        <f t="shared" ref="Q41:R42" si="24">G41+I41+K41+M41+O41</f>
        <v>59308.45433</v>
      </c>
      <c r="R41" s="24">
        <f t="shared" si="24"/>
        <v>0</v>
      </c>
      <c r="S41" s="50">
        <v>44805</v>
      </c>
      <c r="T41" s="104" t="s">
        <v>19</v>
      </c>
      <c r="U41" s="83" t="s">
        <v>129</v>
      </c>
      <c r="V41" s="30">
        <f>R41</f>
        <v>0</v>
      </c>
      <c r="W41" s="266"/>
    </row>
    <row r="42" spans="1:23" ht="90.75" customHeight="1" x14ac:dyDescent="0.25">
      <c r="A42" s="271"/>
      <c r="B42" s="273"/>
      <c r="C42" s="66" t="s">
        <v>11</v>
      </c>
      <c r="D42" s="163" t="s">
        <v>122</v>
      </c>
      <c r="E42" s="296"/>
      <c r="F42" s="286"/>
      <c r="G42" s="54">
        <v>1613.99648</v>
      </c>
      <c r="H42" s="54">
        <v>1606.4113200000002</v>
      </c>
      <c r="I42" s="54">
        <v>32.938699999999997</v>
      </c>
      <c r="J42" s="54">
        <v>32.783900000000003</v>
      </c>
      <c r="K42" s="54">
        <v>669.34</v>
      </c>
      <c r="L42" s="54">
        <v>672.07</v>
      </c>
      <c r="M42" s="54">
        <f>M48+M60</f>
        <v>0</v>
      </c>
      <c r="N42" s="54">
        <f>N48+N60</f>
        <v>0</v>
      </c>
      <c r="O42" s="54">
        <f>O48+O60</f>
        <v>0</v>
      </c>
      <c r="P42" s="54">
        <f>P48+P60</f>
        <v>0</v>
      </c>
      <c r="Q42" s="24">
        <f t="shared" si="24"/>
        <v>2316.2751800000001</v>
      </c>
      <c r="R42" s="24">
        <f t="shared" si="24"/>
        <v>2311.2652200000002</v>
      </c>
      <c r="S42" s="50">
        <v>44805</v>
      </c>
      <c r="T42" s="104">
        <v>44743</v>
      </c>
      <c r="U42" s="166" t="s">
        <v>170</v>
      </c>
      <c r="V42" s="30">
        <f t="shared" ref="V42:V43" si="25">R42</f>
        <v>2311.2652200000002</v>
      </c>
      <c r="W42" s="266"/>
    </row>
    <row r="43" spans="1:23" hidden="1" x14ac:dyDescent="0.25">
      <c r="A43" s="271"/>
      <c r="B43" s="273"/>
      <c r="C43" s="66" t="s">
        <v>12</v>
      </c>
      <c r="D43" s="149"/>
      <c r="E43" s="296"/>
      <c r="F43" s="286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24"/>
      <c r="R43" s="24"/>
      <c r="S43" s="84"/>
      <c r="T43" s="164"/>
      <c r="U43" s="84"/>
      <c r="V43" s="30">
        <f t="shared" si="25"/>
        <v>0</v>
      </c>
      <c r="W43" s="266"/>
    </row>
    <row r="44" spans="1:23" ht="22.5" hidden="1" customHeight="1" x14ac:dyDescent="0.25">
      <c r="A44" s="271"/>
      <c r="B44" s="273"/>
      <c r="C44" s="66" t="s">
        <v>76</v>
      </c>
      <c r="D44" s="67"/>
      <c r="E44" s="296"/>
      <c r="F44" s="286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24"/>
      <c r="R44" s="24"/>
      <c r="S44" s="84"/>
      <c r="T44" s="84"/>
      <c r="U44" s="84"/>
      <c r="V44" s="30"/>
      <c r="W44" s="266"/>
    </row>
    <row r="45" spans="1:23" s="26" customFormat="1" ht="45" customHeight="1" x14ac:dyDescent="0.25">
      <c r="A45" s="271"/>
      <c r="B45" s="273"/>
      <c r="C45" s="283" t="s">
        <v>43</v>
      </c>
      <c r="D45" s="65" t="s">
        <v>41</v>
      </c>
      <c r="E45" s="260" t="s">
        <v>40</v>
      </c>
      <c r="F45" s="260"/>
      <c r="G45" s="112">
        <f>G46+G47+G48+G49+G50+G51+G52+G54+G60</f>
        <v>0</v>
      </c>
      <c r="H45" s="112">
        <f t="shared" ref="H45" si="26">H46+H47+H48+H49+H50+H51+H52+H54+H60</f>
        <v>0</v>
      </c>
      <c r="I45" s="112">
        <f>I46+I47+I48+I49+I50+I51+I52+I53+I54+I55+I56+I57+I58+I59+I60</f>
        <v>0</v>
      </c>
      <c r="J45" s="112">
        <f>J46+J47+J48+J49+J50+J51+J52+J53+J54+J55+J56+J57+J58+J59+J60</f>
        <v>0</v>
      </c>
      <c r="K45" s="112">
        <f>K46+K48+K49+K50+K51+K52+K53+K54+K56+K58</f>
        <v>4310.7887499999997</v>
      </c>
      <c r="L45" s="112">
        <f>L46+L48+L49+L50+L51+L52+L53+L54+L56+L58</f>
        <v>2318.9027999999998</v>
      </c>
      <c r="M45" s="112">
        <f>M46+M47+M48+M49+M50+M51+M52+M54+M60+M55+M56</f>
        <v>0</v>
      </c>
      <c r="N45" s="112">
        <f>N46+N47+N48+N49+N50+N51+N52+N54+N60+N55+N56</f>
        <v>0</v>
      </c>
      <c r="O45" s="112">
        <f t="shared" ref="O45:P45" si="27">O46+O47+O48+O49+O50+O51+O52+O54+O60+O55+O56</f>
        <v>0</v>
      </c>
      <c r="P45" s="112">
        <f t="shared" si="27"/>
        <v>0</v>
      </c>
      <c r="Q45" s="112">
        <f>G45+I45+K45+M45</f>
        <v>4310.7887499999997</v>
      </c>
      <c r="R45" s="112">
        <f>H45+J45+L45+N45</f>
        <v>2318.9027999999998</v>
      </c>
      <c r="S45" s="84"/>
      <c r="T45" s="84"/>
      <c r="U45" s="84"/>
      <c r="V45" s="63">
        <f>R45</f>
        <v>2318.9027999999998</v>
      </c>
      <c r="W45" s="266"/>
    </row>
    <row r="46" spans="1:23" ht="43.5" customHeight="1" x14ac:dyDescent="0.25">
      <c r="A46" s="271"/>
      <c r="B46" s="273"/>
      <c r="C46" s="284"/>
      <c r="D46" s="149" t="s">
        <v>121</v>
      </c>
      <c r="E46" s="266"/>
      <c r="F46" s="266"/>
      <c r="G46" s="54"/>
      <c r="H46" s="54"/>
      <c r="I46" s="54"/>
      <c r="J46" s="54"/>
      <c r="K46" s="16">
        <v>987.13594999999998</v>
      </c>
      <c r="L46" s="16"/>
      <c r="M46" s="16"/>
      <c r="N46" s="16"/>
      <c r="O46" s="16"/>
      <c r="P46" s="16"/>
      <c r="Q46" s="16">
        <f>G46+I46+K46+M46+O46</f>
        <v>987.13594999999998</v>
      </c>
      <c r="R46" s="16">
        <f>H46+J46+L46+N46+P46</f>
        <v>0</v>
      </c>
      <c r="S46" s="50">
        <v>44805</v>
      </c>
      <c r="T46" s="166" t="s">
        <v>19</v>
      </c>
      <c r="U46" s="107" t="s">
        <v>129</v>
      </c>
      <c r="V46" s="45">
        <f>R46</f>
        <v>0</v>
      </c>
      <c r="W46" s="266"/>
    </row>
    <row r="47" spans="1:23" ht="40.5" hidden="1" customHeight="1" x14ac:dyDescent="0.25">
      <c r="A47" s="271"/>
      <c r="B47" s="273"/>
      <c r="C47" s="284"/>
      <c r="D47" s="149" t="s">
        <v>122</v>
      </c>
      <c r="E47" s="266"/>
      <c r="F47" s="266"/>
      <c r="G47" s="54"/>
      <c r="H47" s="54"/>
      <c r="I47" s="54"/>
      <c r="J47" s="54"/>
      <c r="K47" s="16">
        <v>0</v>
      </c>
      <c r="L47" s="16">
        <v>0</v>
      </c>
      <c r="M47" s="16"/>
      <c r="N47" s="16"/>
      <c r="O47" s="16"/>
      <c r="P47" s="16"/>
      <c r="Q47" s="16">
        <f t="shared" ref="Q47:R60" si="28">G47+I47+K47+M47+O47</f>
        <v>0</v>
      </c>
      <c r="R47" s="16">
        <f t="shared" si="28"/>
        <v>0</v>
      </c>
      <c r="S47" s="50">
        <v>44743</v>
      </c>
      <c r="T47" s="166" t="s">
        <v>19</v>
      </c>
      <c r="U47" s="107" t="s">
        <v>130</v>
      </c>
      <c r="V47" s="45">
        <f t="shared" ref="V47:V50" si="29">R47</f>
        <v>0</v>
      </c>
      <c r="W47" s="266"/>
    </row>
    <row r="48" spans="1:23" ht="58.5" customHeight="1" x14ac:dyDescent="0.25">
      <c r="A48" s="271"/>
      <c r="B48" s="273"/>
      <c r="C48" s="284"/>
      <c r="D48" s="149" t="s">
        <v>123</v>
      </c>
      <c r="E48" s="266"/>
      <c r="F48" s="266"/>
      <c r="G48" s="54"/>
      <c r="H48" s="54"/>
      <c r="I48" s="54"/>
      <c r="J48" s="54"/>
      <c r="K48" s="16">
        <v>595</v>
      </c>
      <c r="L48" s="16"/>
      <c r="M48" s="16"/>
      <c r="N48" s="16"/>
      <c r="O48" s="16"/>
      <c r="P48" s="16"/>
      <c r="Q48" s="16">
        <f t="shared" si="28"/>
        <v>595</v>
      </c>
      <c r="R48" s="16">
        <f t="shared" si="28"/>
        <v>0</v>
      </c>
      <c r="S48" s="50">
        <v>44805</v>
      </c>
      <c r="T48" s="166" t="s">
        <v>19</v>
      </c>
      <c r="U48" s="107" t="s">
        <v>131</v>
      </c>
      <c r="V48" s="45">
        <f t="shared" si="29"/>
        <v>0</v>
      </c>
      <c r="W48" s="266"/>
    </row>
    <row r="49" spans="1:23" ht="66" customHeight="1" x14ac:dyDescent="0.25">
      <c r="A49" s="271"/>
      <c r="B49" s="273"/>
      <c r="C49" s="284"/>
      <c r="D49" s="149" t="s">
        <v>152</v>
      </c>
      <c r="E49" s="266"/>
      <c r="F49" s="266"/>
      <c r="G49" s="54"/>
      <c r="H49" s="54"/>
      <c r="I49" s="54"/>
      <c r="J49" s="54"/>
      <c r="K49" s="16">
        <v>23</v>
      </c>
      <c r="L49" s="16">
        <v>0</v>
      </c>
      <c r="M49" s="16"/>
      <c r="N49" s="16"/>
      <c r="O49" s="16"/>
      <c r="P49" s="16"/>
      <c r="Q49" s="16">
        <f t="shared" si="28"/>
        <v>23</v>
      </c>
      <c r="R49" s="16">
        <f t="shared" si="28"/>
        <v>0</v>
      </c>
      <c r="S49" s="50">
        <v>44743</v>
      </c>
      <c r="T49" s="166" t="s">
        <v>19</v>
      </c>
      <c r="U49" s="107" t="s">
        <v>169</v>
      </c>
      <c r="V49" s="16">
        <f t="shared" si="29"/>
        <v>0</v>
      </c>
      <c r="W49" s="266"/>
    </row>
    <row r="50" spans="1:23" ht="36.75" customHeight="1" x14ac:dyDescent="0.25">
      <c r="A50" s="271"/>
      <c r="B50" s="273"/>
      <c r="C50" s="284"/>
      <c r="D50" s="149" t="s">
        <v>124</v>
      </c>
      <c r="E50" s="266"/>
      <c r="F50" s="266"/>
      <c r="G50" s="54"/>
      <c r="H50" s="54"/>
      <c r="I50" s="54"/>
      <c r="J50" s="54"/>
      <c r="K50" s="16">
        <v>470</v>
      </c>
      <c r="L50" s="16">
        <v>470</v>
      </c>
      <c r="M50" s="16"/>
      <c r="N50" s="16"/>
      <c r="O50" s="16"/>
      <c r="P50" s="16"/>
      <c r="Q50" s="16">
        <f t="shared" si="28"/>
        <v>470</v>
      </c>
      <c r="R50" s="16">
        <f t="shared" si="28"/>
        <v>470</v>
      </c>
      <c r="S50" s="50">
        <v>44713</v>
      </c>
      <c r="T50" s="166" t="s">
        <v>19</v>
      </c>
      <c r="U50" s="107" t="s">
        <v>132</v>
      </c>
      <c r="V50" s="16">
        <f t="shared" si="29"/>
        <v>470</v>
      </c>
      <c r="W50" s="266"/>
    </row>
    <row r="51" spans="1:23" ht="40.5" customHeight="1" x14ac:dyDescent="0.25">
      <c r="A51" s="271"/>
      <c r="B51" s="273"/>
      <c r="C51" s="284"/>
      <c r="D51" s="150" t="s">
        <v>125</v>
      </c>
      <c r="E51" s="266"/>
      <c r="F51" s="266"/>
      <c r="G51" s="54"/>
      <c r="H51" s="54"/>
      <c r="I51" s="54"/>
      <c r="J51" s="54"/>
      <c r="K51" s="16">
        <v>144.71600000000001</v>
      </c>
      <c r="L51" s="16">
        <v>144.71600000000001</v>
      </c>
      <c r="M51" s="16"/>
      <c r="N51" s="16"/>
      <c r="O51" s="16"/>
      <c r="P51" s="16"/>
      <c r="Q51" s="16">
        <f t="shared" si="28"/>
        <v>144.71600000000001</v>
      </c>
      <c r="R51" s="16">
        <f t="shared" si="28"/>
        <v>144.71600000000001</v>
      </c>
      <c r="S51" s="50">
        <v>44640</v>
      </c>
      <c r="T51" s="166" t="s">
        <v>19</v>
      </c>
      <c r="U51" s="107" t="s">
        <v>133</v>
      </c>
      <c r="V51" s="16">
        <f>R51</f>
        <v>144.71600000000001</v>
      </c>
      <c r="W51" s="266"/>
    </row>
    <row r="52" spans="1:23" ht="38.25" customHeight="1" x14ac:dyDescent="0.25">
      <c r="A52" s="271"/>
      <c r="B52" s="273"/>
      <c r="C52" s="284"/>
      <c r="D52" s="150" t="s">
        <v>126</v>
      </c>
      <c r="E52" s="266"/>
      <c r="F52" s="266"/>
      <c r="G52" s="54"/>
      <c r="H52" s="54"/>
      <c r="I52" s="54"/>
      <c r="J52" s="54"/>
      <c r="K52" s="16">
        <v>441.67680000000001</v>
      </c>
      <c r="L52" s="16">
        <v>441.67680000000001</v>
      </c>
      <c r="M52" s="16"/>
      <c r="N52" s="16"/>
      <c r="O52" s="16"/>
      <c r="P52" s="16"/>
      <c r="Q52" s="16">
        <f t="shared" si="28"/>
        <v>441.67680000000001</v>
      </c>
      <c r="R52" s="16">
        <f t="shared" si="28"/>
        <v>441.67680000000001</v>
      </c>
      <c r="S52" s="50" t="s">
        <v>134</v>
      </c>
      <c r="T52" s="50">
        <v>44571</v>
      </c>
      <c r="U52" s="107" t="s">
        <v>135</v>
      </c>
      <c r="V52" s="16">
        <f>R52</f>
        <v>441.67680000000001</v>
      </c>
      <c r="W52" s="266"/>
    </row>
    <row r="53" spans="1:23" ht="38.25" customHeight="1" x14ac:dyDescent="0.25">
      <c r="A53" s="271"/>
      <c r="B53" s="273"/>
      <c r="C53" s="284"/>
      <c r="D53" s="150" t="s">
        <v>153</v>
      </c>
      <c r="E53" s="266"/>
      <c r="F53" s="266"/>
      <c r="G53" s="54"/>
      <c r="H53" s="54"/>
      <c r="I53" s="54"/>
      <c r="J53" s="54"/>
      <c r="K53" s="16">
        <v>599.98199999999997</v>
      </c>
      <c r="L53" s="16">
        <v>582.51</v>
      </c>
      <c r="M53" s="16"/>
      <c r="N53" s="16"/>
      <c r="O53" s="16"/>
      <c r="P53" s="16"/>
      <c r="Q53" s="16">
        <f t="shared" si="28"/>
        <v>599.98199999999997</v>
      </c>
      <c r="R53" s="16">
        <f t="shared" si="28"/>
        <v>582.51</v>
      </c>
      <c r="S53" s="50">
        <v>44713</v>
      </c>
      <c r="T53" s="50">
        <v>44719</v>
      </c>
      <c r="U53" s="107" t="s">
        <v>167</v>
      </c>
      <c r="V53" s="16">
        <f>R53</f>
        <v>582.51</v>
      </c>
      <c r="W53" s="266"/>
    </row>
    <row r="54" spans="1:23" ht="38.25" customHeight="1" x14ac:dyDescent="0.25">
      <c r="A54" s="271"/>
      <c r="B54" s="273"/>
      <c r="C54" s="284"/>
      <c r="D54" s="150" t="s">
        <v>154</v>
      </c>
      <c r="E54" s="266"/>
      <c r="F54" s="266"/>
      <c r="G54" s="54"/>
      <c r="H54" s="54"/>
      <c r="I54" s="54"/>
      <c r="J54" s="54"/>
      <c r="K54" s="54">
        <v>599.99800000000005</v>
      </c>
      <c r="L54" s="54">
        <v>600</v>
      </c>
      <c r="M54" s="16"/>
      <c r="N54" s="16"/>
      <c r="O54" s="16"/>
      <c r="P54" s="16"/>
      <c r="Q54" s="16">
        <f t="shared" si="28"/>
        <v>599.99800000000005</v>
      </c>
      <c r="R54" s="16">
        <f t="shared" si="28"/>
        <v>600</v>
      </c>
      <c r="S54" s="50">
        <v>44713</v>
      </c>
      <c r="T54" s="50">
        <v>44719</v>
      </c>
      <c r="U54" s="107" t="s">
        <v>168</v>
      </c>
      <c r="V54" s="16">
        <f>R54</f>
        <v>600</v>
      </c>
      <c r="W54" s="266"/>
    </row>
    <row r="55" spans="1:23" ht="63" hidden="1" customHeight="1" x14ac:dyDescent="0.25">
      <c r="A55" s="271"/>
      <c r="B55" s="273"/>
      <c r="C55" s="284"/>
      <c r="D55" s="150" t="s">
        <v>127</v>
      </c>
      <c r="E55" s="266"/>
      <c r="F55" s="266"/>
      <c r="G55" s="54"/>
      <c r="H55" s="54"/>
      <c r="I55" s="54"/>
      <c r="J55" s="54"/>
      <c r="K55" s="54">
        <v>0</v>
      </c>
      <c r="L55" s="54">
        <v>0</v>
      </c>
      <c r="M55" s="16">
        <v>0</v>
      </c>
      <c r="N55" s="16"/>
      <c r="O55" s="16"/>
      <c r="P55" s="16"/>
      <c r="Q55" s="16">
        <f t="shared" si="28"/>
        <v>0</v>
      </c>
      <c r="R55" s="16">
        <f t="shared" si="28"/>
        <v>0</v>
      </c>
      <c r="S55" s="50">
        <v>44592</v>
      </c>
      <c r="T55" s="50" t="s">
        <v>19</v>
      </c>
      <c r="U55" s="107" t="s">
        <v>136</v>
      </c>
      <c r="V55" s="16"/>
      <c r="W55" s="266"/>
    </row>
    <row r="56" spans="1:23" ht="58.5" customHeight="1" x14ac:dyDescent="0.25">
      <c r="A56" s="271"/>
      <c r="B56" s="273"/>
      <c r="C56" s="284"/>
      <c r="D56" s="150" t="s">
        <v>128</v>
      </c>
      <c r="E56" s="266"/>
      <c r="F56" s="266"/>
      <c r="G56" s="54"/>
      <c r="H56" s="54"/>
      <c r="I56" s="54"/>
      <c r="J56" s="54"/>
      <c r="K56" s="54">
        <v>369.28</v>
      </c>
      <c r="L56" s="54">
        <v>0</v>
      </c>
      <c r="M56" s="16"/>
      <c r="N56" s="16"/>
      <c r="O56" s="16"/>
      <c r="P56" s="16"/>
      <c r="Q56" s="16">
        <f t="shared" si="28"/>
        <v>369.28</v>
      </c>
      <c r="R56" s="16">
        <f t="shared" si="28"/>
        <v>0</v>
      </c>
      <c r="S56" s="50">
        <v>44403</v>
      </c>
      <c r="T56" s="50">
        <v>44586</v>
      </c>
      <c r="U56" s="107" t="s">
        <v>137</v>
      </c>
      <c r="V56" s="16"/>
      <c r="W56" s="266"/>
    </row>
    <row r="57" spans="1:23" ht="84.75" hidden="1" customHeight="1" x14ac:dyDescent="0.25">
      <c r="A57" s="271"/>
      <c r="B57" s="273"/>
      <c r="C57" s="284"/>
      <c r="D57" s="150" t="s">
        <v>155</v>
      </c>
      <c r="E57" s="266"/>
      <c r="F57" s="266"/>
      <c r="G57" s="54"/>
      <c r="H57" s="54"/>
      <c r="I57" s="54"/>
      <c r="J57" s="54"/>
      <c r="K57" s="54">
        <v>0</v>
      </c>
      <c r="L57" s="54">
        <v>0</v>
      </c>
      <c r="M57" s="16"/>
      <c r="N57" s="16"/>
      <c r="O57" s="16"/>
      <c r="P57" s="16"/>
      <c r="Q57" s="16">
        <f t="shared" si="28"/>
        <v>0</v>
      </c>
      <c r="R57" s="16">
        <f t="shared" si="28"/>
        <v>0</v>
      </c>
      <c r="S57" s="50"/>
      <c r="T57" s="50"/>
      <c r="U57" s="107"/>
      <c r="V57" s="16"/>
      <c r="W57" s="266"/>
    </row>
    <row r="58" spans="1:23" ht="75.75" customHeight="1" x14ac:dyDescent="0.25">
      <c r="A58" s="271"/>
      <c r="B58" s="273"/>
      <c r="C58" s="284"/>
      <c r="D58" s="150" t="s">
        <v>156</v>
      </c>
      <c r="E58" s="266"/>
      <c r="F58" s="266"/>
      <c r="G58" s="54"/>
      <c r="H58" s="54"/>
      <c r="I58" s="54"/>
      <c r="J58" s="54"/>
      <c r="K58" s="54">
        <v>80</v>
      </c>
      <c r="L58" s="54">
        <v>80</v>
      </c>
      <c r="M58" s="16"/>
      <c r="N58" s="16"/>
      <c r="O58" s="16"/>
      <c r="P58" s="16"/>
      <c r="Q58" s="16">
        <f t="shared" si="28"/>
        <v>80</v>
      </c>
      <c r="R58" s="16">
        <f t="shared" si="28"/>
        <v>80</v>
      </c>
      <c r="S58" s="50">
        <v>44722</v>
      </c>
      <c r="T58" s="50">
        <v>44718</v>
      </c>
      <c r="U58" s="107" t="s">
        <v>166</v>
      </c>
      <c r="V58" s="16"/>
      <c r="W58" s="266"/>
    </row>
    <row r="59" spans="1:23" ht="66.75" hidden="1" customHeight="1" x14ac:dyDescent="0.25">
      <c r="A59" s="271"/>
      <c r="B59" s="273"/>
      <c r="C59" s="284"/>
      <c r="D59" s="150" t="s">
        <v>157</v>
      </c>
      <c r="E59" s="266"/>
      <c r="F59" s="266"/>
      <c r="G59" s="54"/>
      <c r="H59" s="54"/>
      <c r="I59" s="54">
        <v>0</v>
      </c>
      <c r="J59" s="54">
        <v>0</v>
      </c>
      <c r="K59" s="54">
        <v>0</v>
      </c>
      <c r="L59" s="54">
        <v>0</v>
      </c>
      <c r="M59" s="16"/>
      <c r="N59" s="16"/>
      <c r="O59" s="16"/>
      <c r="P59" s="16"/>
      <c r="Q59" s="16">
        <f t="shared" si="28"/>
        <v>0</v>
      </c>
      <c r="R59" s="16">
        <f t="shared" si="28"/>
        <v>0</v>
      </c>
      <c r="S59" s="50"/>
      <c r="T59" s="50"/>
      <c r="U59" s="107"/>
      <c r="V59" s="16"/>
      <c r="W59" s="266"/>
    </row>
    <row r="60" spans="1:23" ht="36.75" hidden="1" customHeight="1" x14ac:dyDescent="0.25">
      <c r="A60" s="271"/>
      <c r="B60" s="273"/>
      <c r="C60" s="308"/>
      <c r="D60" s="67"/>
      <c r="E60" s="266"/>
      <c r="F60" s="266"/>
      <c r="G60" s="54"/>
      <c r="H60" s="54"/>
      <c r="I60" s="54"/>
      <c r="J60" s="54"/>
      <c r="K60" s="16">
        <v>0</v>
      </c>
      <c r="L60" s="16">
        <v>0</v>
      </c>
      <c r="M60" s="16"/>
      <c r="N60" s="16"/>
      <c r="O60" s="16"/>
      <c r="P60" s="16"/>
      <c r="Q60" s="16">
        <f t="shared" si="28"/>
        <v>0</v>
      </c>
      <c r="R60" s="16">
        <f t="shared" si="28"/>
        <v>0</v>
      </c>
      <c r="S60" s="50"/>
      <c r="T60" s="50"/>
      <c r="U60" s="107"/>
      <c r="V60" s="16">
        <f t="shared" ref="V60" si="30">R60</f>
        <v>0</v>
      </c>
      <c r="W60" s="261"/>
    </row>
    <row r="61" spans="1:23" s="29" customFormat="1" ht="148.5" customHeight="1" x14ac:dyDescent="0.25">
      <c r="A61" s="271"/>
      <c r="B61" s="273"/>
      <c r="C61" s="46">
        <v>8</v>
      </c>
      <c r="D61" s="46" t="s">
        <v>13</v>
      </c>
      <c r="E61" s="279" t="s">
        <v>48</v>
      </c>
      <c r="F61" s="279" t="s">
        <v>57</v>
      </c>
      <c r="G61" s="85">
        <f>G62+G63+G65</f>
        <v>0</v>
      </c>
      <c r="H61" s="85">
        <f t="shared" ref="H61:P61" si="31">H62+H63+H65</f>
        <v>0</v>
      </c>
      <c r="I61" s="85">
        <f t="shared" si="31"/>
        <v>0</v>
      </c>
      <c r="J61" s="85">
        <f t="shared" si="31"/>
        <v>0</v>
      </c>
      <c r="K61" s="85">
        <f t="shared" si="31"/>
        <v>180</v>
      </c>
      <c r="L61" s="85">
        <f t="shared" si="31"/>
        <v>180</v>
      </c>
      <c r="M61" s="85">
        <f t="shared" si="31"/>
        <v>0</v>
      </c>
      <c r="N61" s="85">
        <f t="shared" si="31"/>
        <v>0</v>
      </c>
      <c r="O61" s="85">
        <f t="shared" si="31"/>
        <v>0</v>
      </c>
      <c r="P61" s="85">
        <f t="shared" si="31"/>
        <v>0</v>
      </c>
      <c r="Q61" s="85">
        <f>Q62+Q63+Q65</f>
        <v>180</v>
      </c>
      <c r="R61" s="85">
        <f>R62+R63+R65</f>
        <v>180</v>
      </c>
      <c r="S61" s="12"/>
      <c r="T61" s="50"/>
      <c r="U61" s="31"/>
      <c r="V61" s="171"/>
      <c r="W61" s="262" t="s">
        <v>51</v>
      </c>
    </row>
    <row r="62" spans="1:23" ht="52.5" hidden="1" customHeight="1" x14ac:dyDescent="0.25">
      <c r="A62" s="271"/>
      <c r="B62" s="273"/>
      <c r="C62" s="130"/>
      <c r="D62" s="46"/>
      <c r="E62" s="280"/>
      <c r="F62" s="280"/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16">
        <f t="shared" ref="Q62:R63" si="32">G62+I62+K62+M62+O62</f>
        <v>0</v>
      </c>
      <c r="R62" s="16">
        <f t="shared" si="32"/>
        <v>0</v>
      </c>
      <c r="S62" s="13"/>
      <c r="T62" s="46"/>
      <c r="U62" s="15"/>
      <c r="V62" s="172"/>
      <c r="W62" s="262"/>
    </row>
    <row r="63" spans="1:23" ht="54.75" hidden="1" customHeight="1" x14ac:dyDescent="0.25">
      <c r="A63" s="271"/>
      <c r="B63" s="273"/>
      <c r="C63" s="131"/>
      <c r="D63" s="14"/>
      <c r="E63" s="280"/>
      <c r="F63" s="280"/>
      <c r="G63" s="25">
        <v>0</v>
      </c>
      <c r="H63" s="25">
        <v>0</v>
      </c>
      <c r="I63" s="25">
        <v>0</v>
      </c>
      <c r="J63" s="25">
        <v>0</v>
      </c>
      <c r="K63" s="25"/>
      <c r="L63" s="25"/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16">
        <f t="shared" si="32"/>
        <v>0</v>
      </c>
      <c r="S63" s="20"/>
      <c r="T63" s="15"/>
      <c r="U63" s="14"/>
      <c r="V63" s="173"/>
      <c r="W63" s="262"/>
    </row>
    <row r="64" spans="1:23" ht="47.25" hidden="1" customHeight="1" x14ac:dyDescent="0.25">
      <c r="A64" s="271"/>
      <c r="B64" s="273"/>
      <c r="C64" s="134"/>
      <c r="D64" s="116"/>
      <c r="E64" s="280"/>
      <c r="F64" s="280"/>
      <c r="G64" s="25">
        <v>0</v>
      </c>
      <c r="H64" s="25">
        <v>0</v>
      </c>
      <c r="I64" s="25">
        <v>0</v>
      </c>
      <c r="J64" s="25"/>
      <c r="K64" s="25"/>
      <c r="L64" s="25"/>
      <c r="M64" s="25">
        <v>0</v>
      </c>
      <c r="N64" s="25">
        <v>0</v>
      </c>
      <c r="O64" s="25">
        <v>0</v>
      </c>
      <c r="P64" s="25">
        <v>0</v>
      </c>
      <c r="Q64" s="25">
        <f>G64+I64+K64+M64</f>
        <v>0</v>
      </c>
      <c r="R64" s="25">
        <f>H64+J64+L64+N64</f>
        <v>0</v>
      </c>
      <c r="S64" s="42"/>
      <c r="T64" s="14"/>
      <c r="U64" s="22"/>
      <c r="V64" s="22"/>
      <c r="W64" s="262"/>
    </row>
    <row r="65" spans="1:23" s="29" customFormat="1" ht="24.75" customHeight="1" x14ac:dyDescent="0.25">
      <c r="A65" s="271"/>
      <c r="B65" s="273"/>
      <c r="C65" s="274" t="s">
        <v>44</v>
      </c>
      <c r="D65" s="65" t="s">
        <v>42</v>
      </c>
      <c r="E65" s="275" t="s">
        <v>40</v>
      </c>
      <c r="F65" s="285"/>
      <c r="G65" s="112">
        <f t="shared" ref="G65:P65" si="33">G66+G67+G68+G69+G70+G74</f>
        <v>0</v>
      </c>
      <c r="H65" s="112">
        <f t="shared" si="33"/>
        <v>0</v>
      </c>
      <c r="I65" s="112">
        <f t="shared" si="33"/>
        <v>0</v>
      </c>
      <c r="J65" s="112">
        <f t="shared" si="33"/>
        <v>0</v>
      </c>
      <c r="K65" s="112">
        <f t="shared" si="33"/>
        <v>180</v>
      </c>
      <c r="L65" s="112">
        <f t="shared" si="33"/>
        <v>180</v>
      </c>
      <c r="M65" s="112">
        <f t="shared" si="33"/>
        <v>0</v>
      </c>
      <c r="N65" s="112">
        <f t="shared" si="33"/>
        <v>0</v>
      </c>
      <c r="O65" s="112">
        <f t="shared" si="33"/>
        <v>0</v>
      </c>
      <c r="P65" s="112">
        <f t="shared" si="33"/>
        <v>0</v>
      </c>
      <c r="Q65" s="112">
        <f>G65+I65+K65+M65+O65</f>
        <v>180</v>
      </c>
      <c r="R65" s="112">
        <f>H65+J65+L65+N65+P65</f>
        <v>180</v>
      </c>
      <c r="S65" s="42"/>
      <c r="T65" s="22"/>
      <c r="U65" s="32"/>
      <c r="V65" s="32"/>
      <c r="W65" s="262"/>
    </row>
    <row r="66" spans="1:23" ht="25.5" hidden="1" x14ac:dyDescent="0.25">
      <c r="A66" s="271"/>
      <c r="B66" s="273"/>
      <c r="C66" s="274"/>
      <c r="D66" s="15" t="s">
        <v>66</v>
      </c>
      <c r="E66" s="275"/>
      <c r="F66" s="285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>
        <f t="shared" ref="Q66:R75" si="34">G66+I66+K66+M66+O66</f>
        <v>0</v>
      </c>
      <c r="R66" s="16">
        <f t="shared" si="34"/>
        <v>0</v>
      </c>
      <c r="S66" s="50"/>
      <c r="T66" s="32"/>
      <c r="U66" s="108"/>
      <c r="V66" s="16">
        <f>R66</f>
        <v>0</v>
      </c>
      <c r="W66" s="262"/>
    </row>
    <row r="67" spans="1:23" ht="38.25" x14ac:dyDescent="0.25">
      <c r="A67" s="271"/>
      <c r="B67" s="273"/>
      <c r="C67" s="274"/>
      <c r="D67" s="15" t="s">
        <v>94</v>
      </c>
      <c r="E67" s="275"/>
      <c r="F67" s="285"/>
      <c r="G67" s="16"/>
      <c r="H67" s="16"/>
      <c r="I67" s="16"/>
      <c r="J67" s="16"/>
      <c r="K67" s="16">
        <v>160</v>
      </c>
      <c r="L67" s="16">
        <v>160</v>
      </c>
      <c r="M67" s="16"/>
      <c r="N67" s="16"/>
      <c r="O67" s="16"/>
      <c r="P67" s="16"/>
      <c r="Q67" s="16">
        <f t="shared" si="34"/>
        <v>160</v>
      </c>
      <c r="R67" s="16">
        <f t="shared" si="34"/>
        <v>160</v>
      </c>
      <c r="S67" s="50">
        <v>44592</v>
      </c>
      <c r="T67" s="50">
        <v>44586</v>
      </c>
      <c r="U67" s="107" t="s">
        <v>136</v>
      </c>
      <c r="V67" s="16">
        <f t="shared" ref="V67:V70" si="35">R67</f>
        <v>160</v>
      </c>
      <c r="W67" s="262"/>
    </row>
    <row r="68" spans="1:23" ht="72" customHeight="1" x14ac:dyDescent="0.25">
      <c r="A68" s="271"/>
      <c r="B68" s="273"/>
      <c r="C68" s="274"/>
      <c r="D68" s="150" t="s">
        <v>164</v>
      </c>
      <c r="E68" s="275"/>
      <c r="F68" s="285"/>
      <c r="G68" s="16"/>
      <c r="H68" s="16"/>
      <c r="I68" s="16"/>
      <c r="J68" s="16"/>
      <c r="K68" s="16">
        <v>20</v>
      </c>
      <c r="L68" s="16">
        <v>20</v>
      </c>
      <c r="M68" s="16"/>
      <c r="N68" s="16"/>
      <c r="O68" s="16"/>
      <c r="P68" s="16"/>
      <c r="Q68" s="16">
        <f t="shared" si="34"/>
        <v>20</v>
      </c>
      <c r="R68" s="16">
        <f t="shared" si="34"/>
        <v>20</v>
      </c>
      <c r="S68" s="50">
        <v>44722</v>
      </c>
      <c r="T68" s="50">
        <v>44741</v>
      </c>
      <c r="U68" s="50" t="s">
        <v>165</v>
      </c>
      <c r="V68" s="16">
        <f t="shared" si="35"/>
        <v>20</v>
      </c>
      <c r="W68" s="262"/>
    </row>
    <row r="69" spans="1:23" ht="27" hidden="1" customHeight="1" x14ac:dyDescent="0.25">
      <c r="A69" s="271"/>
      <c r="B69" s="273"/>
      <c r="C69" s="274"/>
      <c r="D69" s="150"/>
      <c r="E69" s="275"/>
      <c r="F69" s="285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>
        <f t="shared" si="34"/>
        <v>0</v>
      </c>
      <c r="R69" s="16">
        <f t="shared" si="34"/>
        <v>0</v>
      </c>
      <c r="S69" s="50"/>
      <c r="T69" s="50"/>
      <c r="U69" s="107"/>
      <c r="V69" s="16">
        <f t="shared" si="35"/>
        <v>0</v>
      </c>
      <c r="W69" s="262"/>
    </row>
    <row r="70" spans="1:23" ht="23.25" hidden="1" customHeight="1" x14ac:dyDescent="0.25">
      <c r="A70" s="271"/>
      <c r="B70" s="273"/>
      <c r="C70" s="274"/>
      <c r="D70" s="150"/>
      <c r="E70" s="275"/>
      <c r="F70" s="285"/>
      <c r="G70" s="16">
        <v>0</v>
      </c>
      <c r="H70" s="16">
        <v>0</v>
      </c>
      <c r="I70" s="16">
        <v>0</v>
      </c>
      <c r="J70" s="16">
        <v>0</v>
      </c>
      <c r="K70" s="16"/>
      <c r="L70" s="16"/>
      <c r="M70" s="16">
        <v>0</v>
      </c>
      <c r="N70" s="16">
        <v>0</v>
      </c>
      <c r="O70" s="16">
        <v>0</v>
      </c>
      <c r="P70" s="16">
        <v>0</v>
      </c>
      <c r="Q70" s="16">
        <f t="shared" si="34"/>
        <v>0</v>
      </c>
      <c r="R70" s="16">
        <f t="shared" si="34"/>
        <v>0</v>
      </c>
      <c r="S70" s="13"/>
      <c r="T70" s="50"/>
      <c r="U70" s="53"/>
      <c r="V70" s="16">
        <f t="shared" si="35"/>
        <v>0</v>
      </c>
      <c r="W70" s="262"/>
    </row>
    <row r="71" spans="1:23" ht="27.75" hidden="1" customHeight="1" x14ac:dyDescent="0.25">
      <c r="A71" s="276"/>
      <c r="B71" s="281"/>
      <c r="C71" s="283"/>
      <c r="D71" s="67"/>
      <c r="E71" s="279"/>
      <c r="F71" s="290"/>
      <c r="G71" s="16"/>
      <c r="H71" s="16"/>
      <c r="I71" s="16"/>
      <c r="J71" s="16"/>
      <c r="K71" s="16">
        <v>0</v>
      </c>
      <c r="L71" s="16">
        <v>0</v>
      </c>
      <c r="M71" s="16"/>
      <c r="N71" s="16"/>
      <c r="O71" s="16">
        <v>0</v>
      </c>
      <c r="P71" s="16">
        <v>0</v>
      </c>
      <c r="Q71" s="16">
        <f t="shared" si="34"/>
        <v>0</v>
      </c>
      <c r="R71" s="16">
        <f t="shared" si="34"/>
        <v>0</v>
      </c>
      <c r="S71" s="13"/>
      <c r="T71" s="13"/>
      <c r="U71" s="15"/>
      <c r="V71" s="16"/>
      <c r="W71" s="262"/>
    </row>
    <row r="72" spans="1:23" ht="30" hidden="1" customHeight="1" x14ac:dyDescent="0.25">
      <c r="A72" s="277"/>
      <c r="B72" s="282"/>
      <c r="C72" s="284"/>
      <c r="D72" s="67"/>
      <c r="E72" s="280"/>
      <c r="F72" s="291"/>
      <c r="G72" s="16"/>
      <c r="H72" s="16"/>
      <c r="I72" s="16"/>
      <c r="J72" s="16"/>
      <c r="K72" s="16"/>
      <c r="L72" s="16">
        <v>0</v>
      </c>
      <c r="M72" s="16"/>
      <c r="N72" s="16"/>
      <c r="O72" s="16">
        <v>0</v>
      </c>
      <c r="P72" s="16">
        <v>0</v>
      </c>
      <c r="Q72" s="16">
        <f t="shared" si="34"/>
        <v>0</v>
      </c>
      <c r="R72" s="16">
        <f t="shared" si="34"/>
        <v>0</v>
      </c>
      <c r="S72" s="13"/>
      <c r="T72" s="13"/>
      <c r="U72" s="15"/>
      <c r="V72" s="16"/>
      <c r="W72" s="262"/>
    </row>
    <row r="73" spans="1:23" ht="26.25" hidden="1" customHeight="1" x14ac:dyDescent="0.25">
      <c r="A73" s="277"/>
      <c r="B73" s="282"/>
      <c r="C73" s="284"/>
      <c r="D73" s="67"/>
      <c r="E73" s="280"/>
      <c r="F73" s="291"/>
      <c r="G73" s="16"/>
      <c r="H73" s="16"/>
      <c r="I73" s="16"/>
      <c r="J73" s="16"/>
      <c r="K73" s="16">
        <v>80</v>
      </c>
      <c r="L73" s="16">
        <v>80</v>
      </c>
      <c r="M73" s="16"/>
      <c r="N73" s="16"/>
      <c r="O73" s="16">
        <v>0</v>
      </c>
      <c r="P73" s="16">
        <v>0</v>
      </c>
      <c r="Q73" s="16">
        <f t="shared" si="34"/>
        <v>80</v>
      </c>
      <c r="R73" s="16">
        <f t="shared" si="34"/>
        <v>80</v>
      </c>
      <c r="S73" s="13"/>
      <c r="T73" s="13"/>
      <c r="U73" s="15"/>
      <c r="V73" s="16"/>
      <c r="W73" s="262"/>
    </row>
    <row r="74" spans="1:23" ht="26.25" hidden="1" customHeight="1" x14ac:dyDescent="0.25">
      <c r="A74" s="277"/>
      <c r="B74" s="282"/>
      <c r="C74" s="284"/>
      <c r="D74" s="151"/>
      <c r="E74" s="280"/>
      <c r="F74" s="291"/>
      <c r="G74" s="16">
        <v>0</v>
      </c>
      <c r="H74" s="16">
        <v>0</v>
      </c>
      <c r="I74" s="16">
        <v>0</v>
      </c>
      <c r="J74" s="16">
        <v>0</v>
      </c>
      <c r="K74" s="16"/>
      <c r="L74" s="16"/>
      <c r="M74" s="16">
        <v>0</v>
      </c>
      <c r="N74" s="16">
        <v>0</v>
      </c>
      <c r="O74" s="16">
        <v>0</v>
      </c>
      <c r="P74" s="16">
        <v>0</v>
      </c>
      <c r="Q74" s="16">
        <f t="shared" si="34"/>
        <v>0</v>
      </c>
      <c r="R74" s="16">
        <f t="shared" si="34"/>
        <v>0</v>
      </c>
      <c r="S74" s="13"/>
      <c r="T74" s="13"/>
      <c r="U74" s="50"/>
      <c r="V74" s="16"/>
      <c r="W74" s="262"/>
    </row>
    <row r="75" spans="1:23" s="29" customFormat="1" ht="27.75" hidden="1" customHeight="1" x14ac:dyDescent="0.25">
      <c r="A75" s="277"/>
      <c r="B75" s="282"/>
      <c r="C75" s="284"/>
      <c r="D75" s="152"/>
      <c r="E75" s="280"/>
      <c r="F75" s="291"/>
      <c r="G75" s="24">
        <v>0</v>
      </c>
      <c r="H75" s="24">
        <v>0</v>
      </c>
      <c r="I75" s="24">
        <v>0</v>
      </c>
      <c r="J75" s="24">
        <v>0</v>
      </c>
      <c r="K75" s="24"/>
      <c r="L75" s="24">
        <v>0</v>
      </c>
      <c r="M75" s="24">
        <v>0</v>
      </c>
      <c r="N75" s="24">
        <v>0</v>
      </c>
      <c r="O75" s="16">
        <v>0</v>
      </c>
      <c r="P75" s="16">
        <v>0</v>
      </c>
      <c r="Q75" s="16">
        <f t="shared" si="34"/>
        <v>0</v>
      </c>
      <c r="R75" s="16">
        <f t="shared" si="34"/>
        <v>0</v>
      </c>
      <c r="S75" s="50"/>
      <c r="T75" s="13"/>
      <c r="U75" s="53"/>
      <c r="V75" s="24"/>
      <c r="W75" s="262"/>
    </row>
    <row r="76" spans="1:23" ht="28.5" customHeight="1" x14ac:dyDescent="0.25">
      <c r="A76" s="277"/>
      <c r="B76" s="282"/>
      <c r="C76" s="284"/>
      <c r="D76" s="67" t="s">
        <v>58</v>
      </c>
      <c r="E76" s="280"/>
      <c r="F76" s="291"/>
      <c r="G76" s="111">
        <v>0</v>
      </c>
      <c r="H76" s="111">
        <v>0</v>
      </c>
      <c r="I76" s="111">
        <v>0</v>
      </c>
      <c r="J76" s="111">
        <v>0</v>
      </c>
      <c r="K76" s="111">
        <v>39142.68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f>K76+M76</f>
        <v>39142.68</v>
      </c>
      <c r="R76" s="111">
        <f>H76+J76+L76+N76</f>
        <v>0</v>
      </c>
      <c r="S76" s="42"/>
      <c r="T76" s="50"/>
      <c r="U76" s="15"/>
      <c r="V76" s="15"/>
      <c r="W76" s="262"/>
    </row>
    <row r="77" spans="1:23" ht="23.25" hidden="1" customHeight="1" thickBot="1" x14ac:dyDescent="0.3">
      <c r="A77" s="278"/>
      <c r="B77" s="282"/>
      <c r="C77" s="284"/>
      <c r="D77" s="116" t="s">
        <v>59</v>
      </c>
      <c r="E77" s="280"/>
      <c r="F77" s="291"/>
      <c r="G77" s="25">
        <f t="shared" ref="G77:P77" si="36">G40+G45+G61+G65</f>
        <v>48867.886920000004</v>
      </c>
      <c r="H77" s="25">
        <f t="shared" si="36"/>
        <v>1606.4113200000002</v>
      </c>
      <c r="I77" s="25">
        <f t="shared" si="36"/>
        <v>997.30381</v>
      </c>
      <c r="J77" s="25">
        <f t="shared" si="36"/>
        <v>32.783900000000003</v>
      </c>
      <c r="K77" s="25">
        <f>K40+K45+K61</f>
        <v>16250.32753</v>
      </c>
      <c r="L77" s="25">
        <f>L40+L45+L61</f>
        <v>3170.9728</v>
      </c>
      <c r="M77" s="25">
        <f t="shared" si="36"/>
        <v>0</v>
      </c>
      <c r="N77" s="25">
        <f t="shared" si="36"/>
        <v>0</v>
      </c>
      <c r="O77" s="25">
        <f t="shared" si="36"/>
        <v>0</v>
      </c>
      <c r="P77" s="25">
        <f t="shared" si="36"/>
        <v>0</v>
      </c>
      <c r="Q77" s="25">
        <f>G77+I77+K77+M77</f>
        <v>66115.518259999997</v>
      </c>
      <c r="R77" s="25">
        <f>H77+J77+L77+N77</f>
        <v>4810.1680200000001</v>
      </c>
      <c r="S77" s="21"/>
      <c r="T77" s="16"/>
      <c r="U77" s="14"/>
      <c r="V77" s="14"/>
      <c r="W77" s="262"/>
    </row>
    <row r="78" spans="1:23" ht="23.25" hidden="1" customHeight="1" x14ac:dyDescent="0.25">
      <c r="A78" s="75"/>
      <c r="B78" s="65"/>
      <c r="C78" s="66"/>
      <c r="D78" s="7"/>
      <c r="E78" s="15"/>
      <c r="F78" s="4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42"/>
      <c r="T78" s="43"/>
      <c r="U78" s="15"/>
      <c r="V78" s="15"/>
      <c r="W78" s="67"/>
    </row>
    <row r="79" spans="1:23" ht="23.25" hidden="1" customHeight="1" x14ac:dyDescent="0.25">
      <c r="A79" s="75"/>
      <c r="B79" s="90"/>
      <c r="C79" s="91"/>
      <c r="D79" s="92"/>
      <c r="E79" s="93"/>
      <c r="F79" s="94"/>
      <c r="G79" s="16">
        <f>G6+G15+G23+G27+G29+G39+G28</f>
        <v>1009025.68693</v>
      </c>
      <c r="H79" s="16">
        <f>H6+H15+H23+H27+H29+H39+H28</f>
        <v>450459.81105000002</v>
      </c>
      <c r="I79" s="16">
        <f t="shared" ref="I79:R79" si="37">I6+I15+I23+I27+I29+I39+I28+I37+I38</f>
        <v>227320.55529000002</v>
      </c>
      <c r="J79" s="16">
        <f t="shared" si="37"/>
        <v>27642.980469999999</v>
      </c>
      <c r="K79" s="16">
        <f t="shared" si="37"/>
        <v>158407.03416000001</v>
      </c>
      <c r="L79" s="16">
        <f t="shared" si="37"/>
        <v>3923.9040100000002</v>
      </c>
      <c r="M79" s="16">
        <f t="shared" si="37"/>
        <v>304506.43550000002</v>
      </c>
      <c r="N79" s="16">
        <f t="shared" si="37"/>
        <v>200259.43936000002</v>
      </c>
      <c r="O79" s="16">
        <f t="shared" si="37"/>
        <v>0</v>
      </c>
      <c r="P79" s="16">
        <f t="shared" si="37"/>
        <v>0</v>
      </c>
      <c r="Q79" s="16">
        <f t="shared" si="37"/>
        <v>1699259.7118800001</v>
      </c>
      <c r="R79" s="16">
        <f t="shared" si="37"/>
        <v>682286.1348900001</v>
      </c>
      <c r="S79" s="95"/>
      <c r="T79" s="76"/>
      <c r="U79" s="93"/>
      <c r="V79" s="93"/>
      <c r="W79" s="97"/>
    </row>
    <row r="80" spans="1:23" x14ac:dyDescent="0.25">
      <c r="A80" s="2" t="s">
        <v>171</v>
      </c>
      <c r="B80" s="176"/>
      <c r="C80" s="176"/>
      <c r="D80" s="176"/>
      <c r="E80" s="52"/>
      <c r="F80" s="52"/>
      <c r="G80" s="1"/>
      <c r="H80" s="1"/>
      <c r="I80" s="1"/>
      <c r="J80" s="1"/>
      <c r="K80" s="1"/>
      <c r="L80" s="1"/>
      <c r="M80" s="1"/>
      <c r="Q80" s="1"/>
      <c r="R80" s="1"/>
      <c r="T80" s="96"/>
      <c r="V80" s="44"/>
      <c r="W80" s="52"/>
    </row>
    <row r="81" spans="1:18" x14ac:dyDescent="0.25">
      <c r="A81" s="2"/>
      <c r="B81" s="2"/>
      <c r="C81" s="2"/>
      <c r="D81" s="2"/>
      <c r="G81" s="33"/>
      <c r="H81" s="34"/>
      <c r="I81" s="33"/>
      <c r="J81" s="35"/>
      <c r="K81" s="36"/>
      <c r="L81" s="37"/>
      <c r="M81" s="37"/>
      <c r="N81" s="37"/>
      <c r="O81" s="37"/>
      <c r="P81" s="37"/>
      <c r="Q81" s="38"/>
      <c r="R81" s="1"/>
    </row>
    <row r="82" spans="1:18" x14ac:dyDescent="0.25">
      <c r="A82" s="2"/>
      <c r="B82" s="2"/>
      <c r="C82" s="2"/>
      <c r="D82" s="2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1"/>
    </row>
    <row r="83" spans="1:18" x14ac:dyDescent="0.25">
      <c r="A83" s="2"/>
      <c r="B83" s="2"/>
      <c r="C83" s="2"/>
      <c r="D83" s="2"/>
      <c r="F83" s="1"/>
      <c r="G83" s="33"/>
      <c r="H83" s="33"/>
      <c r="I83" s="33"/>
      <c r="J83" s="33"/>
      <c r="K83" s="39"/>
      <c r="L83" s="29"/>
      <c r="M83" s="40"/>
      <c r="N83" s="41"/>
      <c r="O83" s="41"/>
      <c r="P83" s="41"/>
      <c r="Q83" s="33"/>
      <c r="R83" s="1"/>
    </row>
    <row r="84" spans="1:18" x14ac:dyDescent="0.25">
      <c r="A84" s="2"/>
      <c r="B84" s="2"/>
      <c r="C84" s="2"/>
      <c r="D84" s="2"/>
      <c r="F84" s="1"/>
      <c r="G84" s="1"/>
      <c r="H84" s="1"/>
      <c r="I84" s="1"/>
      <c r="J84" s="1"/>
      <c r="K84" s="1"/>
      <c r="Q84" s="1"/>
    </row>
  </sheetData>
  <mergeCells count="63">
    <mergeCell ref="A71:A77"/>
    <mergeCell ref="B71:B77"/>
    <mergeCell ref="C71:C77"/>
    <mergeCell ref="E71:E77"/>
    <mergeCell ref="F71:F77"/>
    <mergeCell ref="E29:E36"/>
    <mergeCell ref="E45:E60"/>
    <mergeCell ref="F45:F60"/>
    <mergeCell ref="E61:E64"/>
    <mergeCell ref="F61:F64"/>
    <mergeCell ref="F65:F70"/>
    <mergeCell ref="F29:F36"/>
    <mergeCell ref="W29:W36"/>
    <mergeCell ref="F40:F44"/>
    <mergeCell ref="W40:W60"/>
    <mergeCell ref="W61:W77"/>
    <mergeCell ref="B37:B38"/>
    <mergeCell ref="B39:D39"/>
    <mergeCell ref="A40:A70"/>
    <mergeCell ref="B40:B70"/>
    <mergeCell ref="E40:E44"/>
    <mergeCell ref="C45:C60"/>
    <mergeCell ref="C65:C70"/>
    <mergeCell ref="E65:E70"/>
    <mergeCell ref="B23:B25"/>
    <mergeCell ref="D23:D25"/>
    <mergeCell ref="A28:A36"/>
    <mergeCell ref="B28:B36"/>
    <mergeCell ref="C28:C36"/>
    <mergeCell ref="D13:D14"/>
    <mergeCell ref="W13:W14"/>
    <mergeCell ref="B15:B19"/>
    <mergeCell ref="E15:E19"/>
    <mergeCell ref="F15:F19"/>
    <mergeCell ref="D16:D17"/>
    <mergeCell ref="W16:W19"/>
    <mergeCell ref="D18:D19"/>
    <mergeCell ref="F7:F12"/>
    <mergeCell ref="E7:E12"/>
    <mergeCell ref="D7:D12"/>
    <mergeCell ref="W7:W12"/>
    <mergeCell ref="M4:N4"/>
    <mergeCell ref="O4:P4"/>
    <mergeCell ref="Q4:R4"/>
    <mergeCell ref="G4:H4"/>
    <mergeCell ref="I4:J4"/>
    <mergeCell ref="K4:L4"/>
    <mergeCell ref="A7:A19"/>
    <mergeCell ref="B7:B14"/>
    <mergeCell ref="C7:C19"/>
    <mergeCell ref="A1:W1"/>
    <mergeCell ref="A2:W2"/>
    <mergeCell ref="A3:A5"/>
    <mergeCell ref="B3:B5"/>
    <mergeCell ref="C3:C5"/>
    <mergeCell ref="D3:D5"/>
    <mergeCell ref="E3:E5"/>
    <mergeCell ref="F3:F5"/>
    <mergeCell ref="G3:R3"/>
    <mergeCell ref="S3:T4"/>
    <mergeCell ref="U3:U5"/>
    <mergeCell ref="V3:V5"/>
    <mergeCell ref="W3:W5"/>
  </mergeCells>
  <pageMargins left="3.937007874015748E-2" right="3.937007874015748E-2" top="0.35433070866141736" bottom="0.35433070866141736" header="0.31496062992125984" footer="0.31496062992125984"/>
  <pageSetup paperSize="9" scale="38" fitToHeight="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8"/>
  <sheetViews>
    <sheetView view="pageBreakPreview" zoomScale="70" zoomScaleNormal="100" zoomScaleSheetLayoutView="70" workbookViewId="0">
      <pane xSplit="8" ySplit="5" topLeftCell="I30" activePane="bottomRight" state="frozen"/>
      <selection activeCell="J14" sqref="J14"/>
      <selection pane="topRight" activeCell="J14" sqref="J14"/>
      <selection pane="bottomLeft" activeCell="J14" sqref="J14"/>
      <selection pane="bottomRight" activeCell="AA78" sqref="AA78"/>
    </sheetView>
  </sheetViews>
  <sheetFormatPr defaultRowHeight="15" x14ac:dyDescent="0.25"/>
  <cols>
    <col min="1" max="1" width="7.85546875" customWidth="1"/>
    <col min="2" max="2" width="25.5703125" customWidth="1"/>
    <col min="3" max="3" width="5.7109375" customWidth="1"/>
    <col min="4" max="4" width="30.7109375" customWidth="1"/>
    <col min="5" max="5" width="33.5703125" customWidth="1"/>
    <col min="6" max="6" width="30.28515625" customWidth="1"/>
    <col min="7" max="7" width="15.140625" customWidth="1"/>
    <col min="8" max="8" width="15" customWidth="1"/>
    <col min="9" max="9" width="14.28515625" customWidth="1"/>
    <col min="10" max="10" width="13.85546875" customWidth="1"/>
    <col min="11" max="11" width="14.7109375" customWidth="1"/>
    <col min="12" max="12" width="13.42578125" customWidth="1"/>
    <col min="13" max="14" width="13.85546875" customWidth="1"/>
    <col min="15" max="15" width="12.7109375" hidden="1" customWidth="1"/>
    <col min="16" max="16" width="12.140625" hidden="1" customWidth="1"/>
    <col min="17" max="17" width="13.85546875" customWidth="1"/>
    <col min="18" max="18" width="15.85546875" customWidth="1"/>
    <col min="19" max="19" width="24.85546875" customWidth="1"/>
    <col min="20" max="20" width="19.85546875" customWidth="1"/>
    <col min="21" max="21" width="27.140625" customWidth="1"/>
    <col min="22" max="22" width="17.42578125" customWidth="1"/>
    <col min="23" max="23" width="14.7109375" customWidth="1"/>
    <col min="24" max="25" width="0" hidden="1" customWidth="1"/>
  </cols>
  <sheetData>
    <row r="1" spans="1:23" ht="16.5" x14ac:dyDescent="0.25">
      <c r="A1" s="309" t="s">
        <v>26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1:23" ht="17.25" thickBot="1" x14ac:dyDescent="0.3">
      <c r="A2" s="310" t="s">
        <v>172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</row>
    <row r="3" spans="1:23" ht="27" customHeight="1" x14ac:dyDescent="0.25">
      <c r="A3" s="323" t="s">
        <v>14</v>
      </c>
      <c r="B3" s="298" t="s">
        <v>5</v>
      </c>
      <c r="C3" s="298" t="s">
        <v>0</v>
      </c>
      <c r="D3" s="321" t="s">
        <v>17</v>
      </c>
      <c r="E3" s="321" t="s">
        <v>21</v>
      </c>
      <c r="F3" s="321" t="s">
        <v>18</v>
      </c>
      <c r="G3" s="316" t="s">
        <v>80</v>
      </c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8"/>
      <c r="S3" s="298" t="s">
        <v>1</v>
      </c>
      <c r="T3" s="298"/>
      <c r="U3" s="298" t="s">
        <v>24</v>
      </c>
      <c r="V3" s="314" t="s">
        <v>36</v>
      </c>
      <c r="W3" s="311" t="s">
        <v>2</v>
      </c>
    </row>
    <row r="4" spans="1:23" ht="39.75" customHeight="1" x14ac:dyDescent="0.25">
      <c r="A4" s="324"/>
      <c r="B4" s="292"/>
      <c r="C4" s="292"/>
      <c r="D4" s="297"/>
      <c r="E4" s="297"/>
      <c r="F4" s="297"/>
      <c r="G4" s="297" t="s">
        <v>22</v>
      </c>
      <c r="H4" s="297"/>
      <c r="I4" s="292" t="s">
        <v>23</v>
      </c>
      <c r="J4" s="292"/>
      <c r="K4" s="292" t="s">
        <v>140</v>
      </c>
      <c r="L4" s="292"/>
      <c r="M4" s="292" t="s">
        <v>33</v>
      </c>
      <c r="N4" s="292"/>
      <c r="O4" s="319" t="s">
        <v>56</v>
      </c>
      <c r="P4" s="320"/>
      <c r="Q4" s="319" t="s">
        <v>37</v>
      </c>
      <c r="R4" s="320"/>
      <c r="S4" s="292"/>
      <c r="T4" s="292"/>
      <c r="U4" s="292"/>
      <c r="V4" s="315"/>
      <c r="W4" s="312"/>
    </row>
    <row r="5" spans="1:23" ht="29.25" customHeight="1" x14ac:dyDescent="0.25">
      <c r="A5" s="325"/>
      <c r="B5" s="299"/>
      <c r="C5" s="299"/>
      <c r="D5" s="322"/>
      <c r="E5" s="322"/>
      <c r="F5" s="322"/>
      <c r="G5" s="5" t="s">
        <v>15</v>
      </c>
      <c r="H5" s="5" t="s">
        <v>16</v>
      </c>
      <c r="I5" s="6" t="s">
        <v>15</v>
      </c>
      <c r="J5" s="6" t="s">
        <v>16</v>
      </c>
      <c r="K5" s="6" t="s">
        <v>15</v>
      </c>
      <c r="L5" s="6" t="s">
        <v>16</v>
      </c>
      <c r="M5" s="6" t="s">
        <v>15</v>
      </c>
      <c r="N5" s="6" t="s">
        <v>16</v>
      </c>
      <c r="O5" s="6" t="s">
        <v>15</v>
      </c>
      <c r="P5" s="6" t="s">
        <v>16</v>
      </c>
      <c r="Q5" s="6" t="s">
        <v>15</v>
      </c>
      <c r="R5" s="6" t="s">
        <v>16</v>
      </c>
      <c r="S5" s="6" t="s">
        <v>15</v>
      </c>
      <c r="T5" s="6" t="s">
        <v>16</v>
      </c>
      <c r="U5" s="299"/>
      <c r="V5" s="315"/>
      <c r="W5" s="313"/>
    </row>
    <row r="6" spans="1:23" ht="29.25" customHeight="1" thickBot="1" x14ac:dyDescent="0.3">
      <c r="A6" s="98"/>
      <c r="B6" s="80"/>
      <c r="C6" s="80"/>
      <c r="D6" s="99"/>
      <c r="E6" s="99"/>
      <c r="F6" s="99"/>
      <c r="G6" s="101">
        <f t="shared" ref="G6:R6" si="0">G7+G19+G12</f>
        <v>0</v>
      </c>
      <c r="H6" s="101">
        <f t="shared" si="0"/>
        <v>0</v>
      </c>
      <c r="I6" s="101">
        <f t="shared" si="0"/>
        <v>31294.441490000001</v>
      </c>
      <c r="J6" s="101">
        <f t="shared" si="0"/>
        <v>28180.343720000001</v>
      </c>
      <c r="K6" s="101">
        <f t="shared" si="0"/>
        <v>313.29158000000001</v>
      </c>
      <c r="L6" s="101">
        <f t="shared" si="0"/>
        <v>249.76173</v>
      </c>
      <c r="M6" s="101">
        <f t="shared" si="0"/>
        <v>441706.43550000002</v>
      </c>
      <c r="N6" s="101">
        <f t="shared" si="0"/>
        <v>287108.08935999998</v>
      </c>
      <c r="O6" s="101" t="e">
        <f t="shared" si="0"/>
        <v>#REF!</v>
      </c>
      <c r="P6" s="101" t="e">
        <f t="shared" si="0"/>
        <v>#REF!</v>
      </c>
      <c r="Q6" s="101">
        <f t="shared" si="0"/>
        <v>473314.16857000004</v>
      </c>
      <c r="R6" s="101">
        <f t="shared" si="0"/>
        <v>315538.19481000002</v>
      </c>
      <c r="S6" s="80"/>
      <c r="T6" s="80"/>
      <c r="U6" s="80"/>
      <c r="V6" s="80"/>
      <c r="W6" s="100"/>
    </row>
    <row r="7" spans="1:23" ht="35.25" customHeight="1" thickBot="1" x14ac:dyDescent="0.3">
      <c r="A7" s="293">
        <v>1</v>
      </c>
      <c r="B7" s="270" t="s">
        <v>30</v>
      </c>
      <c r="C7" s="302">
        <v>1</v>
      </c>
      <c r="D7" s="270" t="s">
        <v>3</v>
      </c>
      <c r="E7" s="270" t="s">
        <v>28</v>
      </c>
      <c r="F7" s="300" t="s">
        <v>96</v>
      </c>
      <c r="G7" s="201">
        <v>0</v>
      </c>
      <c r="H7" s="202">
        <v>0</v>
      </c>
      <c r="I7" s="201">
        <v>25244.441490000001</v>
      </c>
      <c r="J7" s="201">
        <v>24224.37372</v>
      </c>
      <c r="K7" s="201">
        <v>163.29158000000001</v>
      </c>
      <c r="L7" s="201">
        <v>110.79173</v>
      </c>
      <c r="M7" s="201">
        <v>137906.43550000002</v>
      </c>
      <c r="N7" s="201">
        <v>86456.589359999998</v>
      </c>
      <c r="O7" s="201" t="e">
        <f>#REF!+O8+O9+O10+O11</f>
        <v>#REF!</v>
      </c>
      <c r="P7" s="201" t="e">
        <f>#REF!+P8+P9+P10+P11</f>
        <v>#REF!</v>
      </c>
      <c r="Q7" s="203">
        <f>G7+I7+K7+M7</f>
        <v>163314.16857000004</v>
      </c>
      <c r="R7" s="203">
        <f>H7+J7+L7+N7</f>
        <v>110791.75481</v>
      </c>
      <c r="S7" s="51" t="s">
        <v>4</v>
      </c>
      <c r="T7" s="51"/>
      <c r="U7" s="167"/>
      <c r="V7" s="168"/>
      <c r="W7" s="314" t="s">
        <v>62</v>
      </c>
    </row>
    <row r="8" spans="1:23" ht="43.5" customHeight="1" thickBot="1" x14ac:dyDescent="0.3">
      <c r="A8" s="294"/>
      <c r="B8" s="266"/>
      <c r="C8" s="262"/>
      <c r="D8" s="266"/>
      <c r="E8" s="266"/>
      <c r="F8" s="280"/>
      <c r="G8" s="201"/>
      <c r="H8" s="202"/>
      <c r="I8" s="201">
        <v>24081.658060000002</v>
      </c>
      <c r="J8" s="201">
        <v>24059.087309999999</v>
      </c>
      <c r="K8" s="201">
        <v>102.09247000000001</v>
      </c>
      <c r="L8" s="201">
        <v>102.09247000000001</v>
      </c>
      <c r="M8" s="201">
        <v>77931.28976</v>
      </c>
      <c r="N8" s="201">
        <v>77931.28976</v>
      </c>
      <c r="O8" s="205"/>
      <c r="P8" s="205"/>
      <c r="Q8" s="203">
        <f>G8+I8+K8+M8</f>
        <v>102115.04029</v>
      </c>
      <c r="R8" s="203">
        <f>J8+L8+N8+P8</f>
        <v>102092.46953999999</v>
      </c>
      <c r="S8" s="155" t="s">
        <v>98</v>
      </c>
      <c r="T8" s="155" t="s">
        <v>99</v>
      </c>
      <c r="U8" s="155" t="s">
        <v>100</v>
      </c>
      <c r="V8" s="201">
        <f>R8</f>
        <v>102092.46953999999</v>
      </c>
      <c r="W8" s="315"/>
    </row>
    <row r="9" spans="1:23" ht="42.75" customHeight="1" thickBot="1" x14ac:dyDescent="0.3">
      <c r="A9" s="294"/>
      <c r="B9" s="266"/>
      <c r="C9" s="262"/>
      <c r="D9" s="266"/>
      <c r="E9" s="266"/>
      <c r="F9" s="280"/>
      <c r="G9" s="201"/>
      <c r="H9" s="202"/>
      <c r="I9" s="201">
        <v>269.03226999999998</v>
      </c>
      <c r="J9" s="201"/>
      <c r="K9" s="201">
        <v>14.15959</v>
      </c>
      <c r="L9" s="201"/>
      <c r="M9" s="201">
        <v>13876.4012</v>
      </c>
      <c r="N9" s="201"/>
      <c r="O9" s="205"/>
      <c r="P9" s="205"/>
      <c r="Q9" s="203">
        <f>G9+I9+K9+M9</f>
        <v>14159.593060000001</v>
      </c>
      <c r="R9" s="203">
        <f>J9+L9+N9+P9</f>
        <v>0</v>
      </c>
      <c r="S9" s="51" t="s">
        <v>97</v>
      </c>
      <c r="T9" s="51" t="s">
        <v>175</v>
      </c>
      <c r="U9" s="51" t="s">
        <v>69</v>
      </c>
      <c r="V9" s="201">
        <f>R9</f>
        <v>0</v>
      </c>
      <c r="W9" s="315"/>
    </row>
    <row r="10" spans="1:23" ht="39" customHeight="1" thickBot="1" x14ac:dyDescent="0.3">
      <c r="A10" s="295"/>
      <c r="B10" s="266"/>
      <c r="C10" s="260"/>
      <c r="D10" s="266"/>
      <c r="E10" s="266"/>
      <c r="F10" s="280"/>
      <c r="G10" s="206"/>
      <c r="H10" s="207"/>
      <c r="I10" s="206">
        <v>582.97271999999998</v>
      </c>
      <c r="J10" s="206"/>
      <c r="K10" s="206">
        <v>30.682780000000001</v>
      </c>
      <c r="L10" s="206"/>
      <c r="M10" s="206">
        <v>30069.119439999999</v>
      </c>
      <c r="N10" s="206"/>
      <c r="O10" s="204"/>
      <c r="P10" s="204"/>
      <c r="Q10" s="203">
        <f t="shared" ref="Q10:Q12" si="1">G10+I10+K10+M10</f>
        <v>30682.774939999999</v>
      </c>
      <c r="R10" s="203">
        <f t="shared" ref="R10:R12" si="2">J10+L10+N10+P10</f>
        <v>0</v>
      </c>
      <c r="S10" s="51" t="s">
        <v>158</v>
      </c>
      <c r="T10" s="51" t="s">
        <v>19</v>
      </c>
      <c r="U10" s="51" t="s">
        <v>160</v>
      </c>
      <c r="V10" s="201">
        <f t="shared" ref="V10:V11" si="3">R10</f>
        <v>0</v>
      </c>
      <c r="W10" s="315"/>
    </row>
    <row r="11" spans="1:23" ht="42.75" customHeight="1" thickBot="1" x14ac:dyDescent="0.3">
      <c r="A11" s="295"/>
      <c r="B11" s="266"/>
      <c r="C11" s="260"/>
      <c r="D11" s="261"/>
      <c r="E11" s="261"/>
      <c r="F11" s="301"/>
      <c r="G11" s="206"/>
      <c r="H11" s="207"/>
      <c r="I11" s="206">
        <v>542.18499999999995</v>
      </c>
      <c r="J11" s="206"/>
      <c r="K11" s="206">
        <v>28.536049999999999</v>
      </c>
      <c r="L11" s="206"/>
      <c r="M11" s="206">
        <v>27965.331310000001</v>
      </c>
      <c r="N11" s="206"/>
      <c r="O11" s="204"/>
      <c r="P11" s="204"/>
      <c r="Q11" s="203">
        <f t="shared" si="1"/>
        <v>28536.052360000001</v>
      </c>
      <c r="R11" s="203">
        <f t="shared" si="2"/>
        <v>0</v>
      </c>
      <c r="S11" s="51" t="s">
        <v>159</v>
      </c>
      <c r="T11" s="51" t="s">
        <v>19</v>
      </c>
      <c r="U11" s="51" t="s">
        <v>161</v>
      </c>
      <c r="V11" s="201">
        <f t="shared" si="3"/>
        <v>0</v>
      </c>
      <c r="W11" s="331"/>
    </row>
    <row r="12" spans="1:23" ht="190.5" customHeight="1" x14ac:dyDescent="0.25">
      <c r="A12" s="295"/>
      <c r="B12" s="266"/>
      <c r="C12" s="260"/>
      <c r="D12" s="116" t="s">
        <v>3</v>
      </c>
      <c r="E12" s="67" t="s">
        <v>144</v>
      </c>
      <c r="F12" s="67" t="s">
        <v>145</v>
      </c>
      <c r="G12" s="206"/>
      <c r="H12" s="206"/>
      <c r="I12" s="206">
        <v>6050</v>
      </c>
      <c r="J12" s="206">
        <v>3955.97</v>
      </c>
      <c r="K12" s="206">
        <v>150</v>
      </c>
      <c r="L12" s="206">
        <v>138.97</v>
      </c>
      <c r="M12" s="206">
        <v>303800</v>
      </c>
      <c r="N12" s="206">
        <v>200651.5</v>
      </c>
      <c r="O12" s="206"/>
      <c r="P12" s="206"/>
      <c r="Q12" s="203">
        <f t="shared" si="1"/>
        <v>310000</v>
      </c>
      <c r="R12" s="203">
        <f t="shared" si="2"/>
        <v>204746.44</v>
      </c>
      <c r="S12" s="51"/>
      <c r="T12" s="51" t="s">
        <v>75</v>
      </c>
      <c r="U12" s="51"/>
      <c r="V12" s="51"/>
      <c r="W12" s="178" t="s">
        <v>39</v>
      </c>
    </row>
    <row r="13" spans="1:23" ht="24" customHeight="1" x14ac:dyDescent="0.25">
      <c r="A13" s="295"/>
      <c r="B13" s="260" t="s">
        <v>138</v>
      </c>
      <c r="C13" s="260"/>
      <c r="D13" s="158"/>
      <c r="E13" s="260" t="s">
        <v>101</v>
      </c>
      <c r="F13" s="260" t="s">
        <v>102</v>
      </c>
      <c r="G13" s="208">
        <f>G14+G15+G16+G17</f>
        <v>355956.3</v>
      </c>
      <c r="H13" s="208">
        <f t="shared" ref="H13:P13" si="4">H14+H15+H16+H17</f>
        <v>82819.37745</v>
      </c>
      <c r="I13" s="208">
        <f t="shared" si="4"/>
        <v>7271.7</v>
      </c>
      <c r="J13" s="208">
        <f t="shared" si="4"/>
        <v>1691.88662</v>
      </c>
      <c r="K13" s="208">
        <f t="shared" si="4"/>
        <v>2074.1</v>
      </c>
      <c r="L13" s="208">
        <f t="shared" si="4"/>
        <v>691.31822999999997</v>
      </c>
      <c r="M13" s="208">
        <f t="shared" si="4"/>
        <v>0</v>
      </c>
      <c r="N13" s="208">
        <f t="shared" si="4"/>
        <v>0</v>
      </c>
      <c r="O13" s="208">
        <f t="shared" si="4"/>
        <v>0</v>
      </c>
      <c r="P13" s="208">
        <f t="shared" si="4"/>
        <v>0</v>
      </c>
      <c r="Q13" s="208">
        <f>G13+I13+K13+M13</f>
        <v>365302.1</v>
      </c>
      <c r="R13" s="208">
        <f>H13+J13+L13+N13</f>
        <v>85202.582300000009</v>
      </c>
      <c r="S13" s="182"/>
      <c r="T13" s="51"/>
      <c r="U13" s="182"/>
      <c r="V13" s="209">
        <f>H13</f>
        <v>82819.37745</v>
      </c>
      <c r="W13" s="178"/>
    </row>
    <row r="14" spans="1:23" ht="32.25" customHeight="1" x14ac:dyDescent="0.25">
      <c r="A14" s="295"/>
      <c r="B14" s="266"/>
      <c r="C14" s="260"/>
      <c r="D14" s="260" t="s">
        <v>81</v>
      </c>
      <c r="E14" s="266"/>
      <c r="F14" s="266"/>
      <c r="G14" s="206">
        <v>224750.80968000001</v>
      </c>
      <c r="H14" s="202">
        <v>78174.296350000004</v>
      </c>
      <c r="I14" s="201">
        <v>4591.3517099999999</v>
      </c>
      <c r="J14" s="201">
        <v>1596.99398</v>
      </c>
      <c r="K14" s="201">
        <v>1903.0916500000001</v>
      </c>
      <c r="L14" s="201">
        <v>661.94578999999999</v>
      </c>
      <c r="M14" s="201">
        <v>0</v>
      </c>
      <c r="N14" s="201">
        <v>0</v>
      </c>
      <c r="O14" s="205"/>
      <c r="P14" s="205"/>
      <c r="Q14" s="206">
        <f t="shared" ref="Q14:R17" si="5">G14+I14+K14+M14</f>
        <v>231245.25303999998</v>
      </c>
      <c r="R14" s="206">
        <f t="shared" si="5"/>
        <v>80433.236120000001</v>
      </c>
      <c r="S14" s="182" t="s">
        <v>103</v>
      </c>
      <c r="T14" s="51" t="s">
        <v>19</v>
      </c>
      <c r="U14" s="182" t="s">
        <v>104</v>
      </c>
      <c r="V14" s="209">
        <f t="shared" ref="V14:V17" si="6">H14</f>
        <v>78174.296350000004</v>
      </c>
      <c r="W14" s="336" t="s">
        <v>62</v>
      </c>
    </row>
    <row r="15" spans="1:23" ht="39" customHeight="1" x14ac:dyDescent="0.25">
      <c r="A15" s="295"/>
      <c r="B15" s="266"/>
      <c r="C15" s="260"/>
      <c r="D15" s="261"/>
      <c r="E15" s="266"/>
      <c r="F15" s="266"/>
      <c r="G15" s="206">
        <v>4961.0903200000002</v>
      </c>
      <c r="H15" s="202">
        <v>3307.39356</v>
      </c>
      <c r="I15" s="201">
        <v>101.34829000000001</v>
      </c>
      <c r="J15" s="201">
        <v>67.565520000000006</v>
      </c>
      <c r="K15" s="201">
        <v>42.00835</v>
      </c>
      <c r="L15" s="201">
        <v>28.005559999999999</v>
      </c>
      <c r="M15" s="201"/>
      <c r="N15" s="201"/>
      <c r="O15" s="205"/>
      <c r="P15" s="205"/>
      <c r="Q15" s="206">
        <f t="shared" si="5"/>
        <v>5104.4469600000002</v>
      </c>
      <c r="R15" s="206">
        <f t="shared" si="5"/>
        <v>3402.9646400000001</v>
      </c>
      <c r="S15" s="182" t="s">
        <v>118</v>
      </c>
      <c r="T15" s="51" t="s">
        <v>19</v>
      </c>
      <c r="U15" s="182" t="s">
        <v>105</v>
      </c>
      <c r="V15" s="209">
        <f t="shared" si="6"/>
        <v>3307.39356</v>
      </c>
      <c r="W15" s="336"/>
    </row>
    <row r="16" spans="1:23" ht="33.75" customHeight="1" x14ac:dyDescent="0.25">
      <c r="A16" s="295"/>
      <c r="B16" s="266"/>
      <c r="C16" s="260"/>
      <c r="D16" s="260" t="s">
        <v>82</v>
      </c>
      <c r="E16" s="266"/>
      <c r="F16" s="266"/>
      <c r="G16" s="206">
        <v>123569.02495000001</v>
      </c>
      <c r="H16" s="202"/>
      <c r="I16" s="201">
        <v>2524.3457600000002</v>
      </c>
      <c r="J16" s="201"/>
      <c r="K16" s="201">
        <v>126.26622999999999</v>
      </c>
      <c r="L16" s="201"/>
      <c r="M16" s="201"/>
      <c r="N16" s="201"/>
      <c r="O16" s="205"/>
      <c r="P16" s="205"/>
      <c r="Q16" s="206">
        <f t="shared" si="5"/>
        <v>126219.63694</v>
      </c>
      <c r="R16" s="206">
        <f t="shared" si="5"/>
        <v>0</v>
      </c>
      <c r="S16" s="182" t="s">
        <v>106</v>
      </c>
      <c r="T16" s="51" t="s">
        <v>19</v>
      </c>
      <c r="U16" s="182" t="s">
        <v>107</v>
      </c>
      <c r="V16" s="209">
        <f t="shared" si="6"/>
        <v>0</v>
      </c>
      <c r="W16" s="336"/>
    </row>
    <row r="17" spans="1:23" ht="37.5" customHeight="1" thickBot="1" x14ac:dyDescent="0.3">
      <c r="A17" s="295"/>
      <c r="B17" s="328"/>
      <c r="C17" s="260"/>
      <c r="D17" s="261"/>
      <c r="E17" s="261"/>
      <c r="F17" s="261"/>
      <c r="G17" s="201">
        <v>2675.3750500000001</v>
      </c>
      <c r="H17" s="202">
        <v>1337.6875399999999</v>
      </c>
      <c r="I17" s="201">
        <v>54.654240000000001</v>
      </c>
      <c r="J17" s="201">
        <v>27.327120000000001</v>
      </c>
      <c r="K17" s="201">
        <v>2.7337699999999998</v>
      </c>
      <c r="L17" s="201">
        <v>1.3668800000000001</v>
      </c>
      <c r="M17" s="201"/>
      <c r="N17" s="201"/>
      <c r="O17" s="205"/>
      <c r="P17" s="205"/>
      <c r="Q17" s="206">
        <f t="shared" si="5"/>
        <v>2732.7630599999998</v>
      </c>
      <c r="R17" s="206">
        <f t="shared" si="5"/>
        <v>1366.3815399999999</v>
      </c>
      <c r="S17" s="182" t="s">
        <v>117</v>
      </c>
      <c r="T17" s="51" t="s">
        <v>19</v>
      </c>
      <c r="U17" s="51" t="s">
        <v>108</v>
      </c>
      <c r="V17" s="209">
        <f t="shared" si="6"/>
        <v>1337.6875399999999</v>
      </c>
      <c r="W17" s="337"/>
    </row>
    <row r="18" spans="1:23" ht="185.25" hidden="1" customHeight="1" thickBot="1" x14ac:dyDescent="0.3">
      <c r="A18" s="89">
        <v>2</v>
      </c>
      <c r="B18" s="132" t="s">
        <v>32</v>
      </c>
      <c r="C18" s="79">
        <v>2</v>
      </c>
      <c r="D18" s="9" t="s">
        <v>6</v>
      </c>
      <c r="E18" s="79" t="s">
        <v>35</v>
      </c>
      <c r="F18" s="72" t="s">
        <v>25</v>
      </c>
      <c r="G18" s="210">
        <v>2675.3750500000001</v>
      </c>
      <c r="H18" s="210">
        <v>1337.6875399999999</v>
      </c>
      <c r="I18" s="201">
        <v>54.654240000000001</v>
      </c>
      <c r="J18" s="210">
        <v>27.327120000000001</v>
      </c>
      <c r="K18" s="210">
        <v>2.7337699999999998</v>
      </c>
      <c r="L18" s="210">
        <v>1.3668800000000001</v>
      </c>
      <c r="M18" s="210"/>
      <c r="N18" s="210"/>
      <c r="O18" s="210"/>
      <c r="P18" s="210"/>
      <c r="Q18" s="211">
        <f t="shared" ref="Q18:R19" si="7">I18+K18+M18</f>
        <v>57.388010000000001</v>
      </c>
      <c r="R18" s="211">
        <f t="shared" si="7"/>
        <v>28.694000000000003</v>
      </c>
      <c r="S18" s="212" t="s">
        <v>116</v>
      </c>
      <c r="T18" s="213" t="s">
        <v>19</v>
      </c>
      <c r="U18" s="155" t="s">
        <v>38</v>
      </c>
      <c r="V18" s="214">
        <v>4298.91</v>
      </c>
      <c r="W18" s="197" t="s">
        <v>7</v>
      </c>
    </row>
    <row r="19" spans="1:23" ht="198" hidden="1" customHeight="1" thickBot="1" x14ac:dyDescent="0.3">
      <c r="A19" s="109"/>
      <c r="B19" s="133" t="s">
        <v>83</v>
      </c>
      <c r="C19" s="56"/>
      <c r="D19" s="56" t="s">
        <v>70</v>
      </c>
      <c r="E19" s="116" t="s">
        <v>71</v>
      </c>
      <c r="F19" s="22" t="s">
        <v>60</v>
      </c>
      <c r="G19" s="205">
        <v>0</v>
      </c>
      <c r="H19" s="205">
        <v>0</v>
      </c>
      <c r="I19" s="205"/>
      <c r="J19" s="205"/>
      <c r="K19" s="205"/>
      <c r="L19" s="205"/>
      <c r="M19" s="205"/>
      <c r="N19" s="205"/>
      <c r="O19" s="205"/>
      <c r="P19" s="205"/>
      <c r="Q19" s="205">
        <f t="shared" si="7"/>
        <v>0</v>
      </c>
      <c r="R19" s="205">
        <f t="shared" si="7"/>
        <v>0</v>
      </c>
      <c r="S19" s="215"/>
      <c r="T19" s="186"/>
      <c r="U19" s="51"/>
      <c r="V19" s="201"/>
      <c r="W19" s="100" t="s">
        <v>72</v>
      </c>
    </row>
    <row r="20" spans="1:23" ht="201" hidden="1" customHeight="1" thickBot="1" x14ac:dyDescent="0.3">
      <c r="A20" s="122"/>
      <c r="B20" s="69" t="s">
        <v>32</v>
      </c>
      <c r="C20" s="116">
        <v>3</v>
      </c>
      <c r="D20" s="3"/>
      <c r="E20" s="116"/>
      <c r="F20" s="14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>
        <f t="shared" ref="Q20:R24" si="8">G20+I20+K20+M20</f>
        <v>0</v>
      </c>
      <c r="R20" s="216">
        <f t="shared" si="8"/>
        <v>0</v>
      </c>
      <c r="S20" s="182"/>
      <c r="T20" s="215"/>
      <c r="U20" s="183"/>
      <c r="V20" s="201"/>
      <c r="W20" s="179" t="s">
        <v>62</v>
      </c>
    </row>
    <row r="21" spans="1:23" ht="36" customHeight="1" thickBot="1" x14ac:dyDescent="0.3">
      <c r="A21" s="170">
        <v>2</v>
      </c>
      <c r="B21" s="332" t="s">
        <v>54</v>
      </c>
      <c r="C21" s="116"/>
      <c r="D21" s="314" t="s">
        <v>84</v>
      </c>
      <c r="E21" s="67"/>
      <c r="F21" s="15"/>
      <c r="G21" s="217"/>
      <c r="H21" s="217"/>
      <c r="I21" s="217">
        <f>I22+I23</f>
        <v>825.27</v>
      </c>
      <c r="J21" s="217">
        <f t="shared" ref="J21:R21" si="9">J22+J23</f>
        <v>825.27</v>
      </c>
      <c r="K21" s="217">
        <f t="shared" si="9"/>
        <v>275.08999999999997</v>
      </c>
      <c r="L21" s="217">
        <f t="shared" si="9"/>
        <v>275.08999999999997</v>
      </c>
      <c r="M21" s="217">
        <f t="shared" si="9"/>
        <v>0</v>
      </c>
      <c r="N21" s="217">
        <f t="shared" si="9"/>
        <v>0</v>
      </c>
      <c r="O21" s="217">
        <f t="shared" si="9"/>
        <v>0</v>
      </c>
      <c r="P21" s="217">
        <f t="shared" si="9"/>
        <v>0</v>
      </c>
      <c r="Q21" s="217">
        <f t="shared" si="9"/>
        <v>1100.3599999999999</v>
      </c>
      <c r="R21" s="217">
        <f t="shared" si="9"/>
        <v>1100.3599999999999</v>
      </c>
      <c r="S21" s="51"/>
      <c r="T21" s="186"/>
      <c r="U21" s="184"/>
      <c r="V21" s="201"/>
      <c r="W21" s="100"/>
    </row>
    <row r="22" spans="1:23" ht="46.5" customHeight="1" thickBot="1" x14ac:dyDescent="0.3">
      <c r="A22" s="122"/>
      <c r="B22" s="333"/>
      <c r="C22" s="56"/>
      <c r="D22" s="315"/>
      <c r="E22" s="11" t="s">
        <v>73</v>
      </c>
      <c r="F22" s="15" t="s">
        <v>149</v>
      </c>
      <c r="G22" s="210"/>
      <c r="H22" s="210"/>
      <c r="I22" s="210">
        <v>526.72</v>
      </c>
      <c r="J22" s="210">
        <v>526.72</v>
      </c>
      <c r="K22" s="210">
        <v>175.57</v>
      </c>
      <c r="L22" s="210">
        <v>175.57</v>
      </c>
      <c r="M22" s="210"/>
      <c r="N22" s="205"/>
      <c r="O22" s="205"/>
      <c r="P22" s="205"/>
      <c r="Q22" s="218">
        <f t="shared" si="8"/>
        <v>702.29</v>
      </c>
      <c r="R22" s="218">
        <f t="shared" si="8"/>
        <v>702.29</v>
      </c>
      <c r="S22" s="219">
        <v>44925</v>
      </c>
      <c r="T22" s="195" t="s">
        <v>19</v>
      </c>
      <c r="U22" s="184"/>
      <c r="V22" s="220">
        <f t="shared" ref="V22:V26" si="10">R22</f>
        <v>702.29</v>
      </c>
      <c r="W22" s="178" t="s">
        <v>78</v>
      </c>
    </row>
    <row r="23" spans="1:23" s="59" customFormat="1" ht="40.5" customHeight="1" thickBot="1" x14ac:dyDescent="0.3">
      <c r="A23" s="123"/>
      <c r="B23" s="334"/>
      <c r="C23" s="79"/>
      <c r="D23" s="331"/>
      <c r="E23" s="165" t="s">
        <v>68</v>
      </c>
      <c r="F23" s="67" t="s">
        <v>149</v>
      </c>
      <c r="G23" s="210">
        <v>0</v>
      </c>
      <c r="H23" s="210">
        <v>0</v>
      </c>
      <c r="I23" s="210">
        <v>298.55</v>
      </c>
      <c r="J23" s="210">
        <v>298.55</v>
      </c>
      <c r="K23" s="210">
        <v>99.52</v>
      </c>
      <c r="L23" s="210">
        <v>99.52</v>
      </c>
      <c r="M23" s="210"/>
      <c r="N23" s="218"/>
      <c r="O23" s="218"/>
      <c r="P23" s="218"/>
      <c r="Q23" s="218">
        <f t="shared" si="8"/>
        <v>398.07</v>
      </c>
      <c r="R23" s="218">
        <f t="shared" si="8"/>
        <v>398.07</v>
      </c>
      <c r="S23" s="219">
        <v>44925</v>
      </c>
      <c r="T23" s="195" t="s">
        <v>19</v>
      </c>
      <c r="U23" s="184"/>
      <c r="V23" s="220">
        <f t="shared" si="10"/>
        <v>398.07</v>
      </c>
      <c r="W23" s="197" t="s">
        <v>119</v>
      </c>
    </row>
    <row r="24" spans="1:23" ht="135.75" customHeight="1" x14ac:dyDescent="0.25">
      <c r="A24" s="326">
        <v>3</v>
      </c>
      <c r="B24" s="306" t="s">
        <v>67</v>
      </c>
      <c r="C24" s="270">
        <v>6</v>
      </c>
      <c r="D24" s="180" t="s">
        <v>85</v>
      </c>
      <c r="E24" s="129" t="s">
        <v>109</v>
      </c>
      <c r="F24" s="15" t="s">
        <v>110</v>
      </c>
      <c r="G24" s="221">
        <v>604201.5</v>
      </c>
      <c r="H24" s="221">
        <v>595486.56999999995</v>
      </c>
      <c r="I24" s="222"/>
      <c r="J24" s="221"/>
      <c r="K24" s="221"/>
      <c r="L24" s="221"/>
      <c r="M24" s="221"/>
      <c r="N24" s="221"/>
      <c r="O24" s="221"/>
      <c r="P24" s="221"/>
      <c r="Q24" s="221">
        <f t="shared" si="8"/>
        <v>604201.5</v>
      </c>
      <c r="R24" s="223">
        <f t="shared" si="8"/>
        <v>595486.56999999995</v>
      </c>
      <c r="S24" s="219" t="s">
        <v>111</v>
      </c>
      <c r="T24" s="224" t="s">
        <v>19</v>
      </c>
      <c r="U24" s="155" t="s">
        <v>112</v>
      </c>
      <c r="V24" s="225">
        <f t="shared" si="10"/>
        <v>595486.56999999995</v>
      </c>
      <c r="W24" s="178" t="s">
        <v>62</v>
      </c>
    </row>
    <row r="25" spans="1:23" ht="51.75" customHeight="1" x14ac:dyDescent="0.25">
      <c r="A25" s="327"/>
      <c r="B25" s="307"/>
      <c r="C25" s="266"/>
      <c r="D25" s="135" t="s">
        <v>9</v>
      </c>
      <c r="E25" s="267" t="s">
        <v>55</v>
      </c>
      <c r="F25" s="267" t="s">
        <v>20</v>
      </c>
      <c r="G25" s="226">
        <f t="shared" ref="G25:H25" si="11">SUM(G26:G32)</f>
        <v>0</v>
      </c>
      <c r="H25" s="226">
        <f t="shared" si="11"/>
        <v>0</v>
      </c>
      <c r="I25" s="226">
        <f>SUM(I26:I32)</f>
        <v>188909.5</v>
      </c>
      <c r="J25" s="226">
        <f>SUM(J26:J32)</f>
        <v>72251.724979999999</v>
      </c>
      <c r="K25" s="226">
        <f>SUM(K26:K32)</f>
        <v>100000</v>
      </c>
      <c r="L25" s="226">
        <f>SUM(L26:L32)</f>
        <v>38246.739819999995</v>
      </c>
      <c r="M25" s="226">
        <f t="shared" ref="M25:R25" si="12">SUM(M26:M32)</f>
        <v>0</v>
      </c>
      <c r="N25" s="226">
        <f t="shared" si="12"/>
        <v>0</v>
      </c>
      <c r="O25" s="226">
        <f t="shared" si="12"/>
        <v>0</v>
      </c>
      <c r="P25" s="226">
        <f t="shared" si="12"/>
        <v>0</v>
      </c>
      <c r="Q25" s="226">
        <f t="shared" si="12"/>
        <v>288909.5</v>
      </c>
      <c r="R25" s="226">
        <f t="shared" si="12"/>
        <v>110498.4648</v>
      </c>
      <c r="S25" s="186"/>
      <c r="T25" s="185"/>
      <c r="U25" s="185"/>
      <c r="V25" s="201">
        <f t="shared" si="10"/>
        <v>110498.4648</v>
      </c>
      <c r="W25" s="329" t="s">
        <v>51</v>
      </c>
    </row>
    <row r="26" spans="1:23" ht="59.25" customHeight="1" x14ac:dyDescent="0.25">
      <c r="A26" s="327"/>
      <c r="B26" s="307"/>
      <c r="C26" s="266"/>
      <c r="D26" s="66" t="s">
        <v>92</v>
      </c>
      <c r="E26" s="268"/>
      <c r="F26" s="268"/>
      <c r="G26" s="201"/>
      <c r="H26" s="201"/>
      <c r="I26" s="201">
        <v>12982.997160000001</v>
      </c>
      <c r="J26" s="201">
        <v>12982.997160000001</v>
      </c>
      <c r="K26" s="201">
        <v>6872.6015099999995</v>
      </c>
      <c r="L26" s="201">
        <v>6872.6015099999995</v>
      </c>
      <c r="M26" s="201"/>
      <c r="N26" s="201"/>
      <c r="O26" s="201"/>
      <c r="P26" s="201"/>
      <c r="Q26" s="201">
        <f t="shared" ref="Q26:R34" si="13">G26+I26+K26+M26</f>
        <v>19855.598669999999</v>
      </c>
      <c r="R26" s="201">
        <f t="shared" si="13"/>
        <v>19855.598669999999</v>
      </c>
      <c r="S26" s="186">
        <v>44834</v>
      </c>
      <c r="T26" s="185">
        <v>44778</v>
      </c>
      <c r="U26" s="186" t="s">
        <v>115</v>
      </c>
      <c r="V26" s="201">
        <f t="shared" si="10"/>
        <v>19855.598669999999</v>
      </c>
      <c r="W26" s="330"/>
    </row>
    <row r="27" spans="1:23" ht="75" customHeight="1" x14ac:dyDescent="0.25">
      <c r="A27" s="327"/>
      <c r="B27" s="307"/>
      <c r="C27" s="266"/>
      <c r="D27" s="66" t="s">
        <v>93</v>
      </c>
      <c r="E27" s="268"/>
      <c r="F27" s="268"/>
      <c r="G27" s="201"/>
      <c r="H27" s="201"/>
      <c r="I27" s="201">
        <v>13435.619279999999</v>
      </c>
      <c r="J27" s="201">
        <v>13435.619279999999</v>
      </c>
      <c r="K27" s="201">
        <v>7112.1988499999998</v>
      </c>
      <c r="L27" s="201">
        <v>7112.1988499999998</v>
      </c>
      <c r="M27" s="201"/>
      <c r="N27" s="201"/>
      <c r="O27" s="201"/>
      <c r="P27" s="201"/>
      <c r="Q27" s="201">
        <f t="shared" si="13"/>
        <v>20547.81813</v>
      </c>
      <c r="R27" s="201">
        <f>H27+J27+L27+N27</f>
        <v>20547.81813</v>
      </c>
      <c r="S27" s="186">
        <v>44834</v>
      </c>
      <c r="T27" s="185">
        <v>44778</v>
      </c>
      <c r="U27" s="186" t="s">
        <v>115</v>
      </c>
      <c r="V27" s="201">
        <f>R27</f>
        <v>20547.81813</v>
      </c>
      <c r="W27" s="330"/>
    </row>
    <row r="28" spans="1:23" ht="75" customHeight="1" x14ac:dyDescent="0.25">
      <c r="A28" s="177"/>
      <c r="B28" s="307"/>
      <c r="C28" s="56"/>
      <c r="D28" s="66" t="s">
        <v>176</v>
      </c>
      <c r="E28" s="268"/>
      <c r="F28" s="268"/>
      <c r="G28" s="201"/>
      <c r="H28" s="201"/>
      <c r="I28" s="201">
        <v>16646.221310000001</v>
      </c>
      <c r="J28" s="201">
        <v>16646.221310000001</v>
      </c>
      <c r="K28" s="201">
        <v>8811.7438899999997</v>
      </c>
      <c r="L28" s="201">
        <v>8811.7438899999997</v>
      </c>
      <c r="M28" s="201"/>
      <c r="N28" s="201"/>
      <c r="O28" s="201"/>
      <c r="P28" s="201"/>
      <c r="Q28" s="201">
        <f t="shared" si="13"/>
        <v>25457.965199999999</v>
      </c>
      <c r="R28" s="201">
        <f t="shared" ref="R28:R32" si="14">H28+J28+L28+N28</f>
        <v>25457.965199999999</v>
      </c>
      <c r="S28" s="186">
        <v>44834</v>
      </c>
      <c r="T28" s="185">
        <v>44774</v>
      </c>
      <c r="U28" s="187">
        <v>1.24300012721E+17</v>
      </c>
      <c r="V28" s="201">
        <f t="shared" ref="V28:V32" si="15">R28</f>
        <v>25457.965199999999</v>
      </c>
      <c r="W28" s="198"/>
    </row>
    <row r="29" spans="1:23" ht="75" customHeight="1" x14ac:dyDescent="0.25">
      <c r="A29" s="177"/>
      <c r="B29" s="307"/>
      <c r="C29" s="56"/>
      <c r="D29" s="66" t="s">
        <v>177</v>
      </c>
      <c r="E29" s="268"/>
      <c r="F29" s="268"/>
      <c r="G29" s="201"/>
      <c r="H29" s="201"/>
      <c r="I29" s="201">
        <v>25042.93519</v>
      </c>
      <c r="J29" s="201">
        <v>0</v>
      </c>
      <c r="K29" s="201">
        <v>13256.578009999999</v>
      </c>
      <c r="L29" s="201">
        <v>0</v>
      </c>
      <c r="M29" s="201"/>
      <c r="N29" s="201"/>
      <c r="O29" s="201"/>
      <c r="P29" s="201"/>
      <c r="Q29" s="201">
        <f t="shared" si="13"/>
        <v>38299.513200000001</v>
      </c>
      <c r="R29" s="201">
        <f t="shared" si="14"/>
        <v>0</v>
      </c>
      <c r="S29" s="186">
        <v>44834</v>
      </c>
      <c r="T29" s="185">
        <v>44826</v>
      </c>
      <c r="U29" s="187">
        <v>1.24300012721E+17</v>
      </c>
      <c r="V29" s="201">
        <f t="shared" si="15"/>
        <v>0</v>
      </c>
      <c r="W29" s="198"/>
    </row>
    <row r="30" spans="1:23" ht="75" customHeight="1" x14ac:dyDescent="0.25">
      <c r="A30" s="177"/>
      <c r="B30" s="307"/>
      <c r="C30" s="56"/>
      <c r="D30" s="66" t="s">
        <v>178</v>
      </c>
      <c r="E30" s="268"/>
      <c r="F30" s="268"/>
      <c r="G30" s="201"/>
      <c r="H30" s="201"/>
      <c r="I30" s="201">
        <v>14470.24768</v>
      </c>
      <c r="J30" s="201">
        <v>14470.24768</v>
      </c>
      <c r="K30" s="201">
        <v>7659.8835199999994</v>
      </c>
      <c r="L30" s="201">
        <v>7659.8835199999994</v>
      </c>
      <c r="M30" s="201"/>
      <c r="N30" s="201"/>
      <c r="O30" s="201"/>
      <c r="P30" s="201"/>
      <c r="Q30" s="201">
        <f t="shared" si="13"/>
        <v>22130.1312</v>
      </c>
      <c r="R30" s="201">
        <f t="shared" si="14"/>
        <v>22130.1312</v>
      </c>
      <c r="S30" s="186">
        <v>44834</v>
      </c>
      <c r="T30" s="185">
        <v>44760</v>
      </c>
      <c r="U30" s="187">
        <v>1.24300012721E+17</v>
      </c>
      <c r="V30" s="201">
        <f t="shared" si="15"/>
        <v>22130.1312</v>
      </c>
      <c r="W30" s="198"/>
    </row>
    <row r="31" spans="1:23" ht="75" customHeight="1" x14ac:dyDescent="0.25">
      <c r="A31" s="177"/>
      <c r="B31" s="307"/>
      <c r="C31" s="56"/>
      <c r="D31" s="66" t="s">
        <v>179</v>
      </c>
      <c r="E31" s="268"/>
      <c r="F31" s="268"/>
      <c r="G31" s="201"/>
      <c r="H31" s="201"/>
      <c r="I31" s="201">
        <v>14716.63955</v>
      </c>
      <c r="J31" s="201">
        <v>14716.63955</v>
      </c>
      <c r="K31" s="201">
        <v>7790.3120499999995</v>
      </c>
      <c r="L31" s="201">
        <v>7790.3120499999995</v>
      </c>
      <c r="M31" s="201"/>
      <c r="N31" s="201"/>
      <c r="O31" s="201"/>
      <c r="P31" s="201"/>
      <c r="Q31" s="201">
        <f t="shared" si="13"/>
        <v>22506.9516</v>
      </c>
      <c r="R31" s="201">
        <f t="shared" si="14"/>
        <v>22506.9516</v>
      </c>
      <c r="S31" s="186">
        <v>44834</v>
      </c>
      <c r="T31" s="185">
        <v>44760</v>
      </c>
      <c r="U31" s="187">
        <v>1.24300012721E+17</v>
      </c>
      <c r="V31" s="201">
        <f t="shared" si="15"/>
        <v>22506.9516</v>
      </c>
      <c r="W31" s="198"/>
    </row>
    <row r="32" spans="1:23" ht="75" customHeight="1" x14ac:dyDescent="0.25">
      <c r="A32" s="177"/>
      <c r="B32" s="335"/>
      <c r="C32" s="56"/>
      <c r="D32" s="66" t="s">
        <v>180</v>
      </c>
      <c r="E32" s="269"/>
      <c r="F32" s="269"/>
      <c r="G32" s="201"/>
      <c r="H32" s="201"/>
      <c r="I32" s="201">
        <v>91614.839829999997</v>
      </c>
      <c r="J32" s="201"/>
      <c r="K32" s="201">
        <v>48496.68217</v>
      </c>
      <c r="L32" s="201"/>
      <c r="M32" s="201"/>
      <c r="N32" s="201"/>
      <c r="O32" s="201"/>
      <c r="P32" s="201"/>
      <c r="Q32" s="201">
        <f t="shared" si="13"/>
        <v>140111.522</v>
      </c>
      <c r="R32" s="201">
        <f t="shared" si="14"/>
        <v>0</v>
      </c>
      <c r="S32" s="186">
        <v>44834</v>
      </c>
      <c r="T32" s="185" t="s">
        <v>19</v>
      </c>
      <c r="U32" s="187">
        <v>1.24300012721E+17</v>
      </c>
      <c r="V32" s="201">
        <f t="shared" si="15"/>
        <v>0</v>
      </c>
      <c r="W32" s="198"/>
    </row>
    <row r="33" spans="1:23" s="52" customFormat="1" ht="125.25" customHeight="1" x14ac:dyDescent="0.25">
      <c r="A33" s="174">
        <v>4</v>
      </c>
      <c r="B33" s="279" t="s">
        <v>142</v>
      </c>
      <c r="C33" s="66" t="s">
        <v>52</v>
      </c>
      <c r="D33" s="66" t="s">
        <v>163</v>
      </c>
      <c r="E33" s="130" t="s">
        <v>53</v>
      </c>
      <c r="F33" s="130" t="s">
        <v>147</v>
      </c>
      <c r="G33" s="217">
        <v>0</v>
      </c>
      <c r="H33" s="217">
        <v>0</v>
      </c>
      <c r="I33" s="217">
        <v>308.89</v>
      </c>
      <c r="J33" s="217">
        <v>308.89</v>
      </c>
      <c r="K33" s="217">
        <v>82.11</v>
      </c>
      <c r="L33" s="217">
        <v>82.11</v>
      </c>
      <c r="M33" s="217"/>
      <c r="N33" s="217"/>
      <c r="O33" s="217"/>
      <c r="P33" s="217"/>
      <c r="Q33" s="217">
        <f t="shared" si="13"/>
        <v>391</v>
      </c>
      <c r="R33" s="217">
        <f t="shared" si="13"/>
        <v>391</v>
      </c>
      <c r="S33" s="186">
        <v>44756</v>
      </c>
      <c r="T33" s="185">
        <v>44756</v>
      </c>
      <c r="U33" s="186" t="s">
        <v>162</v>
      </c>
      <c r="V33" s="201">
        <f>R33</f>
        <v>391</v>
      </c>
      <c r="W33" s="51" t="s">
        <v>51</v>
      </c>
    </row>
    <row r="34" spans="1:23" ht="107.25" customHeight="1" x14ac:dyDescent="0.25">
      <c r="A34" s="175"/>
      <c r="B34" s="301"/>
      <c r="C34" s="66"/>
      <c r="D34" s="66" t="s">
        <v>65</v>
      </c>
      <c r="E34" s="130" t="s">
        <v>151</v>
      </c>
      <c r="F34" s="130" t="s">
        <v>150</v>
      </c>
      <c r="G34" s="217">
        <v>0</v>
      </c>
      <c r="H34" s="217">
        <v>0</v>
      </c>
      <c r="I34" s="217">
        <v>473.35</v>
      </c>
      <c r="J34" s="217">
        <v>473.35</v>
      </c>
      <c r="K34" s="217">
        <v>309.44</v>
      </c>
      <c r="L34" s="217">
        <v>309.44</v>
      </c>
      <c r="M34" s="217"/>
      <c r="N34" s="217"/>
      <c r="O34" s="217"/>
      <c r="P34" s="217"/>
      <c r="Q34" s="217">
        <f t="shared" si="13"/>
        <v>782.79</v>
      </c>
      <c r="R34" s="217">
        <f t="shared" si="13"/>
        <v>782.79</v>
      </c>
      <c r="S34" s="186">
        <v>44925</v>
      </c>
      <c r="T34" s="185" t="s">
        <v>19</v>
      </c>
      <c r="U34" s="186"/>
      <c r="V34" s="201">
        <f>R34</f>
        <v>782.79</v>
      </c>
      <c r="W34" s="51" t="s">
        <v>78</v>
      </c>
    </row>
    <row r="35" spans="1:23" ht="24.75" customHeight="1" thickBot="1" x14ac:dyDescent="0.3">
      <c r="A35" s="125"/>
      <c r="B35" s="275" t="s">
        <v>63</v>
      </c>
      <c r="C35" s="275"/>
      <c r="D35" s="275"/>
      <c r="E35" s="130"/>
      <c r="F35" s="70"/>
      <c r="G35" s="227">
        <f>G41+G60+G72+G36</f>
        <v>48867.886920000004</v>
      </c>
      <c r="H35" s="227">
        <f>H41+H60+H72+H36</f>
        <v>1606.4113200000002</v>
      </c>
      <c r="I35" s="227">
        <f t="shared" ref="I35:N35" si="16">I60+I72+I36+I41</f>
        <v>997.30381</v>
      </c>
      <c r="J35" s="227">
        <f t="shared" si="16"/>
        <v>32.783900000000003</v>
      </c>
      <c r="K35" s="227">
        <f t="shared" si="16"/>
        <v>48387.034799999994</v>
      </c>
      <c r="L35" s="227">
        <f t="shared" si="16"/>
        <v>3534.1088499999996</v>
      </c>
      <c r="M35" s="227">
        <f t="shared" si="16"/>
        <v>0</v>
      </c>
      <c r="N35" s="227">
        <f t="shared" si="16"/>
        <v>0</v>
      </c>
      <c r="O35" s="227">
        <f>O41+O60+O72</f>
        <v>0</v>
      </c>
      <c r="P35" s="227">
        <f>P41+P60+P72</f>
        <v>0</v>
      </c>
      <c r="Q35" s="227">
        <f>G35+I35+K35+M35+O35</f>
        <v>98252.225529999996</v>
      </c>
      <c r="R35" s="227">
        <f>H35+J35+L35+P35+N35</f>
        <v>5173.3040700000001</v>
      </c>
      <c r="S35" s="228"/>
      <c r="T35" s="186"/>
      <c r="U35" s="185"/>
      <c r="V35" s="204"/>
      <c r="W35" s="199"/>
    </row>
    <row r="36" spans="1:23" s="29" customFormat="1" ht="51" customHeight="1" x14ac:dyDescent="0.25">
      <c r="A36" s="271">
        <v>5</v>
      </c>
      <c r="B36" s="272" t="s">
        <v>31</v>
      </c>
      <c r="C36" s="60">
        <v>7</v>
      </c>
      <c r="D36" s="60" t="s">
        <v>41</v>
      </c>
      <c r="E36" s="296" t="s">
        <v>47</v>
      </c>
      <c r="F36" s="280" t="s">
        <v>146</v>
      </c>
      <c r="G36" s="226">
        <f t="shared" ref="G36:I36" si="17">G37+G38+G39</f>
        <v>48867.886920000004</v>
      </c>
      <c r="H36" s="226">
        <f t="shared" si="17"/>
        <v>1606.4113200000002</v>
      </c>
      <c r="I36" s="226">
        <f t="shared" si="17"/>
        <v>997.30381</v>
      </c>
      <c r="J36" s="226">
        <f>J37+J38+J39+J40</f>
        <v>32.783900000000003</v>
      </c>
      <c r="K36" s="226">
        <f>K37+K38+K39+K40</f>
        <v>11468.99</v>
      </c>
      <c r="L36" s="226">
        <f>L37+L38+L39+L40</f>
        <v>377.01</v>
      </c>
      <c r="M36" s="226">
        <f t="shared" ref="M36:R36" si="18">M37+M38+M39</f>
        <v>0</v>
      </c>
      <c r="N36" s="226">
        <f t="shared" si="18"/>
        <v>0</v>
      </c>
      <c r="O36" s="226">
        <f t="shared" si="18"/>
        <v>0</v>
      </c>
      <c r="P36" s="226">
        <f t="shared" si="18"/>
        <v>0</v>
      </c>
      <c r="Q36" s="226">
        <f t="shared" si="18"/>
        <v>61334.18073</v>
      </c>
      <c r="R36" s="226">
        <f t="shared" si="18"/>
        <v>2016.2052200000001</v>
      </c>
      <c r="S36" s="195"/>
      <c r="T36" s="185"/>
      <c r="U36" s="188"/>
      <c r="V36" s="229">
        <f>V37+V38+V39</f>
        <v>2016.2052200000001</v>
      </c>
      <c r="W36" s="299" t="s">
        <v>51</v>
      </c>
    </row>
    <row r="37" spans="1:23" ht="43.5" customHeight="1" x14ac:dyDescent="0.25">
      <c r="A37" s="271"/>
      <c r="B37" s="273"/>
      <c r="C37" s="66" t="s">
        <v>10</v>
      </c>
      <c r="D37" s="163" t="s">
        <v>121</v>
      </c>
      <c r="E37" s="296"/>
      <c r="F37" s="286"/>
      <c r="G37" s="230">
        <v>47253.890440000003</v>
      </c>
      <c r="H37" s="230">
        <v>0</v>
      </c>
      <c r="I37" s="230">
        <v>964.36510999999996</v>
      </c>
      <c r="J37" s="230">
        <v>0</v>
      </c>
      <c r="K37" s="230">
        <v>11091.98</v>
      </c>
      <c r="L37" s="230">
        <v>0</v>
      </c>
      <c r="M37" s="230">
        <f t="shared" ref="M37:P37" si="19">M42+M43+M45+M46</f>
        <v>0</v>
      </c>
      <c r="N37" s="230">
        <f t="shared" si="19"/>
        <v>0</v>
      </c>
      <c r="O37" s="230">
        <f t="shared" si="19"/>
        <v>0</v>
      </c>
      <c r="P37" s="230">
        <f t="shared" si="19"/>
        <v>0</v>
      </c>
      <c r="Q37" s="214">
        <f t="shared" ref="Q37:R38" si="20">G37+I37+K37+M37+O37</f>
        <v>59310.235549999998</v>
      </c>
      <c r="R37" s="214">
        <f t="shared" si="20"/>
        <v>0</v>
      </c>
      <c r="S37" s="195">
        <v>44805</v>
      </c>
      <c r="T37" s="224" t="s">
        <v>19</v>
      </c>
      <c r="U37" s="107" t="s">
        <v>129</v>
      </c>
      <c r="V37" s="231">
        <f>R37</f>
        <v>0</v>
      </c>
      <c r="W37" s="315"/>
    </row>
    <row r="38" spans="1:23" ht="90.75" customHeight="1" x14ac:dyDescent="0.25">
      <c r="A38" s="271"/>
      <c r="B38" s="273"/>
      <c r="C38" s="66" t="s">
        <v>11</v>
      </c>
      <c r="D38" s="163" t="s">
        <v>122</v>
      </c>
      <c r="E38" s="296"/>
      <c r="F38" s="286"/>
      <c r="G38" s="230">
        <v>1613.99648</v>
      </c>
      <c r="H38" s="230">
        <v>1606.4113200000002</v>
      </c>
      <c r="I38" s="230">
        <v>32.938699999999997</v>
      </c>
      <c r="J38" s="230">
        <v>32.783900000000003</v>
      </c>
      <c r="K38" s="230">
        <v>377.01</v>
      </c>
      <c r="L38" s="230">
        <v>377.01</v>
      </c>
      <c r="M38" s="230">
        <f>M44+M55</f>
        <v>0</v>
      </c>
      <c r="N38" s="230">
        <f>N44+N55</f>
        <v>0</v>
      </c>
      <c r="O38" s="230">
        <f>O44+O55</f>
        <v>0</v>
      </c>
      <c r="P38" s="230">
        <f>P44+P55</f>
        <v>0</v>
      </c>
      <c r="Q38" s="214">
        <f t="shared" si="20"/>
        <v>2023.9451799999999</v>
      </c>
      <c r="R38" s="214">
        <f t="shared" si="20"/>
        <v>2016.2052200000001</v>
      </c>
      <c r="S38" s="195">
        <v>44805</v>
      </c>
      <c r="T38" s="224">
        <v>44743</v>
      </c>
      <c r="U38" s="189" t="s">
        <v>170</v>
      </c>
      <c r="V38" s="231">
        <f t="shared" ref="V38:V39" si="21">R38</f>
        <v>2016.2052200000001</v>
      </c>
      <c r="W38" s="315"/>
    </row>
    <row r="39" spans="1:23" hidden="1" x14ac:dyDescent="0.25">
      <c r="A39" s="271"/>
      <c r="B39" s="273"/>
      <c r="C39" s="66" t="s">
        <v>12</v>
      </c>
      <c r="D39" s="149"/>
      <c r="E39" s="296"/>
      <c r="F39" s="286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14"/>
      <c r="R39" s="214"/>
      <c r="S39" s="190"/>
      <c r="T39" s="232"/>
      <c r="U39" s="190"/>
      <c r="V39" s="231">
        <f t="shared" si="21"/>
        <v>0</v>
      </c>
      <c r="W39" s="315"/>
    </row>
    <row r="40" spans="1:23" ht="22.5" hidden="1" customHeight="1" x14ac:dyDescent="0.25">
      <c r="A40" s="271"/>
      <c r="B40" s="273"/>
      <c r="C40" s="66" t="s">
        <v>76</v>
      </c>
      <c r="D40" s="67"/>
      <c r="E40" s="296"/>
      <c r="F40" s="286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14"/>
      <c r="R40" s="214"/>
      <c r="S40" s="190"/>
      <c r="T40" s="190"/>
      <c r="U40" s="190"/>
      <c r="V40" s="231"/>
      <c r="W40" s="315"/>
    </row>
    <row r="41" spans="1:23" s="26" customFormat="1" ht="45" customHeight="1" x14ac:dyDescent="0.25">
      <c r="A41" s="271"/>
      <c r="B41" s="273"/>
      <c r="C41" s="283" t="s">
        <v>43</v>
      </c>
      <c r="D41" s="65" t="s">
        <v>41</v>
      </c>
      <c r="E41" s="260" t="s">
        <v>40</v>
      </c>
      <c r="F41" s="260"/>
      <c r="G41" s="217">
        <f>G42+G43+G44+G45+G46+G47+G48+G50+G55</f>
        <v>0</v>
      </c>
      <c r="H41" s="217">
        <f>H42+H43+H44+H45+H46+H47+H48+H50+H55</f>
        <v>0</v>
      </c>
      <c r="I41" s="217">
        <f>I42+I43+I44+I45+I46+I47+I48+I49+I50+I51+I52+I53+I54+I55</f>
        <v>0</v>
      </c>
      <c r="J41" s="217">
        <f>J42+J43+J44+J45+J46+J47+J48+J49+J50+J51+J52+J53+J54+J55</f>
        <v>0</v>
      </c>
      <c r="K41" s="217">
        <f>K42+K43+K44+K45+K46+K47+K48+K49+K50+K52+K51</f>
        <v>4588.3682899999994</v>
      </c>
      <c r="L41" s="217">
        <f>L42+L43+L44+L45+L46+L47+L48+L49+L50+L52+L51</f>
        <v>2636.9523399999998</v>
      </c>
      <c r="M41" s="217">
        <f t="shared" ref="M41:R41" si="22">M42+M43+M44+M45+M46+M47+M48+M49+M50+M52+M51</f>
        <v>0</v>
      </c>
      <c r="N41" s="217">
        <f t="shared" si="22"/>
        <v>0</v>
      </c>
      <c r="O41" s="217">
        <f t="shared" si="22"/>
        <v>0</v>
      </c>
      <c r="P41" s="217">
        <f t="shared" si="22"/>
        <v>0</v>
      </c>
      <c r="Q41" s="217">
        <f t="shared" si="22"/>
        <v>4588.3682899999994</v>
      </c>
      <c r="R41" s="217">
        <f t="shared" si="22"/>
        <v>2636.9523399999998</v>
      </c>
      <c r="S41" s="190"/>
      <c r="T41" s="190"/>
      <c r="U41" s="190"/>
      <c r="V41" s="233">
        <f>R41</f>
        <v>2636.9523399999998</v>
      </c>
      <c r="W41" s="315"/>
    </row>
    <row r="42" spans="1:23" ht="43.5" customHeight="1" x14ac:dyDescent="0.25">
      <c r="A42" s="271"/>
      <c r="B42" s="273"/>
      <c r="C42" s="284"/>
      <c r="D42" s="149" t="s">
        <v>121</v>
      </c>
      <c r="E42" s="266"/>
      <c r="F42" s="266"/>
      <c r="G42" s="230"/>
      <c r="H42" s="230"/>
      <c r="I42" s="230"/>
      <c r="J42" s="230"/>
      <c r="K42" s="201">
        <v>987.13594999999998</v>
      </c>
      <c r="L42" s="201">
        <v>0</v>
      </c>
      <c r="M42" s="201"/>
      <c r="N42" s="201"/>
      <c r="O42" s="201"/>
      <c r="P42" s="201"/>
      <c r="Q42" s="201">
        <f>G42+I42+K42+M42+O42</f>
        <v>987.13594999999998</v>
      </c>
      <c r="R42" s="201">
        <f>H42+J42+L42+N42+P42</f>
        <v>0</v>
      </c>
      <c r="S42" s="195">
        <v>44805</v>
      </c>
      <c r="T42" s="189" t="s">
        <v>19</v>
      </c>
      <c r="U42" s="107" t="s">
        <v>129</v>
      </c>
      <c r="V42" s="206">
        <f>R42</f>
        <v>0</v>
      </c>
      <c r="W42" s="315"/>
    </row>
    <row r="43" spans="1:23" ht="40.5" customHeight="1" x14ac:dyDescent="0.25">
      <c r="A43" s="271"/>
      <c r="B43" s="273"/>
      <c r="C43" s="284"/>
      <c r="D43" s="149" t="s">
        <v>122</v>
      </c>
      <c r="E43" s="266"/>
      <c r="F43" s="266"/>
      <c r="G43" s="230"/>
      <c r="H43" s="230"/>
      <c r="I43" s="230"/>
      <c r="J43" s="230"/>
      <c r="K43" s="201">
        <v>295.05513999999999</v>
      </c>
      <c r="L43" s="201">
        <v>295.05513999999999</v>
      </c>
      <c r="M43" s="201"/>
      <c r="N43" s="201"/>
      <c r="O43" s="201"/>
      <c r="P43" s="201"/>
      <c r="Q43" s="201">
        <f t="shared" ref="Q43:R55" si="23">G43+I43+K43+M43+O43</f>
        <v>295.05513999999999</v>
      </c>
      <c r="R43" s="201">
        <f t="shared" si="23"/>
        <v>295.05513999999999</v>
      </c>
      <c r="S43" s="195">
        <v>44743</v>
      </c>
      <c r="T43" s="189" t="s">
        <v>19</v>
      </c>
      <c r="U43" s="107" t="s">
        <v>130</v>
      </c>
      <c r="V43" s="206">
        <f t="shared" ref="V43:V46" si="24">R43</f>
        <v>295.05513999999999</v>
      </c>
      <c r="W43" s="315"/>
    </row>
    <row r="44" spans="1:23" ht="58.5" customHeight="1" x14ac:dyDescent="0.25">
      <c r="A44" s="271"/>
      <c r="B44" s="273"/>
      <c r="C44" s="284"/>
      <c r="D44" s="149" t="s">
        <v>123</v>
      </c>
      <c r="E44" s="266"/>
      <c r="F44" s="266"/>
      <c r="G44" s="230"/>
      <c r="H44" s="230"/>
      <c r="I44" s="230"/>
      <c r="J44" s="230"/>
      <c r="K44" s="201">
        <v>595</v>
      </c>
      <c r="L44" s="201">
        <v>0</v>
      </c>
      <c r="M44" s="201"/>
      <c r="N44" s="201"/>
      <c r="O44" s="201"/>
      <c r="P44" s="201"/>
      <c r="Q44" s="201">
        <f t="shared" si="23"/>
        <v>595</v>
      </c>
      <c r="R44" s="201">
        <f t="shared" si="23"/>
        <v>0</v>
      </c>
      <c r="S44" s="195">
        <v>44805</v>
      </c>
      <c r="T44" s="189" t="s">
        <v>19</v>
      </c>
      <c r="U44" s="107" t="s">
        <v>131</v>
      </c>
      <c r="V44" s="206">
        <f t="shared" si="24"/>
        <v>0</v>
      </c>
      <c r="W44" s="315"/>
    </row>
    <row r="45" spans="1:23" ht="66" customHeight="1" x14ac:dyDescent="0.25">
      <c r="A45" s="271"/>
      <c r="B45" s="273"/>
      <c r="C45" s="284"/>
      <c r="D45" s="149" t="s">
        <v>152</v>
      </c>
      <c r="E45" s="266"/>
      <c r="F45" s="266"/>
      <c r="G45" s="230"/>
      <c r="H45" s="230"/>
      <c r="I45" s="230"/>
      <c r="J45" s="230"/>
      <c r="K45" s="201">
        <v>23</v>
      </c>
      <c r="L45" s="201">
        <v>23</v>
      </c>
      <c r="M45" s="201"/>
      <c r="N45" s="201"/>
      <c r="O45" s="201"/>
      <c r="P45" s="201"/>
      <c r="Q45" s="201">
        <f t="shared" si="23"/>
        <v>23</v>
      </c>
      <c r="R45" s="201">
        <f t="shared" si="23"/>
        <v>23</v>
      </c>
      <c r="S45" s="195">
        <v>44743</v>
      </c>
      <c r="T45" s="189" t="s">
        <v>19</v>
      </c>
      <c r="U45" s="107" t="s">
        <v>169</v>
      </c>
      <c r="V45" s="201">
        <f t="shared" si="24"/>
        <v>23</v>
      </c>
      <c r="W45" s="315"/>
    </row>
    <row r="46" spans="1:23" ht="36.75" customHeight="1" x14ac:dyDescent="0.25">
      <c r="A46" s="271"/>
      <c r="B46" s="273"/>
      <c r="C46" s="284"/>
      <c r="D46" s="149" t="s">
        <v>124</v>
      </c>
      <c r="E46" s="266"/>
      <c r="F46" s="266"/>
      <c r="G46" s="230"/>
      <c r="H46" s="230"/>
      <c r="I46" s="230"/>
      <c r="J46" s="230"/>
      <c r="K46" s="201">
        <v>470</v>
      </c>
      <c r="L46" s="201">
        <v>470</v>
      </c>
      <c r="M46" s="201"/>
      <c r="N46" s="201"/>
      <c r="O46" s="201"/>
      <c r="P46" s="201"/>
      <c r="Q46" s="201">
        <f t="shared" si="23"/>
        <v>470</v>
      </c>
      <c r="R46" s="201">
        <f t="shared" si="23"/>
        <v>470</v>
      </c>
      <c r="S46" s="195">
        <v>44713</v>
      </c>
      <c r="T46" s="189" t="s">
        <v>19</v>
      </c>
      <c r="U46" s="107" t="s">
        <v>132</v>
      </c>
      <c r="V46" s="201">
        <f t="shared" si="24"/>
        <v>470</v>
      </c>
      <c r="W46" s="315"/>
    </row>
    <row r="47" spans="1:23" ht="40.5" customHeight="1" x14ac:dyDescent="0.25">
      <c r="A47" s="271"/>
      <c r="B47" s="273"/>
      <c r="C47" s="284"/>
      <c r="D47" s="150" t="s">
        <v>125</v>
      </c>
      <c r="E47" s="266"/>
      <c r="F47" s="266"/>
      <c r="G47" s="230"/>
      <c r="H47" s="230"/>
      <c r="I47" s="230"/>
      <c r="J47" s="230"/>
      <c r="K47" s="201">
        <v>144.71600000000001</v>
      </c>
      <c r="L47" s="201">
        <v>144.71600000000001</v>
      </c>
      <c r="M47" s="201"/>
      <c r="N47" s="201"/>
      <c r="O47" s="201"/>
      <c r="P47" s="201"/>
      <c r="Q47" s="201">
        <f t="shared" si="23"/>
        <v>144.71600000000001</v>
      </c>
      <c r="R47" s="201">
        <f t="shared" si="23"/>
        <v>144.71600000000001</v>
      </c>
      <c r="S47" s="195">
        <v>44640</v>
      </c>
      <c r="T47" s="189" t="s">
        <v>19</v>
      </c>
      <c r="U47" s="107" t="s">
        <v>133</v>
      </c>
      <c r="V47" s="201">
        <f>R47</f>
        <v>144.71600000000001</v>
      </c>
      <c r="W47" s="315"/>
    </row>
    <row r="48" spans="1:23" ht="38.25" customHeight="1" x14ac:dyDescent="0.25">
      <c r="A48" s="271"/>
      <c r="B48" s="273"/>
      <c r="C48" s="284"/>
      <c r="D48" s="150" t="s">
        <v>126</v>
      </c>
      <c r="E48" s="266"/>
      <c r="F48" s="266"/>
      <c r="G48" s="230"/>
      <c r="H48" s="230"/>
      <c r="I48" s="230"/>
      <c r="J48" s="230"/>
      <c r="K48" s="201">
        <v>441.67680000000001</v>
      </c>
      <c r="L48" s="201">
        <v>441.67680000000001</v>
      </c>
      <c r="M48" s="201"/>
      <c r="N48" s="201"/>
      <c r="O48" s="201"/>
      <c r="P48" s="201"/>
      <c r="Q48" s="201">
        <f t="shared" si="23"/>
        <v>441.67680000000001</v>
      </c>
      <c r="R48" s="201">
        <f t="shared" si="23"/>
        <v>441.67680000000001</v>
      </c>
      <c r="S48" s="195" t="s">
        <v>134</v>
      </c>
      <c r="T48" s="195">
        <v>44571</v>
      </c>
      <c r="U48" s="107" t="s">
        <v>135</v>
      </c>
      <c r="V48" s="201">
        <f>R48</f>
        <v>441.67680000000001</v>
      </c>
      <c r="W48" s="315"/>
    </row>
    <row r="49" spans="1:23" ht="38.25" customHeight="1" x14ac:dyDescent="0.25">
      <c r="A49" s="271"/>
      <c r="B49" s="273"/>
      <c r="C49" s="284"/>
      <c r="D49" s="150" t="s">
        <v>153</v>
      </c>
      <c r="E49" s="266"/>
      <c r="F49" s="266"/>
      <c r="G49" s="230"/>
      <c r="H49" s="230"/>
      <c r="I49" s="230"/>
      <c r="J49" s="230"/>
      <c r="K49" s="201">
        <v>582.50639999999999</v>
      </c>
      <c r="L49" s="201">
        <v>582.50639999999999</v>
      </c>
      <c r="M49" s="201"/>
      <c r="N49" s="201"/>
      <c r="O49" s="201"/>
      <c r="P49" s="201"/>
      <c r="Q49" s="201">
        <f t="shared" si="23"/>
        <v>582.50639999999999</v>
      </c>
      <c r="R49" s="201">
        <f t="shared" si="23"/>
        <v>582.50639999999999</v>
      </c>
      <c r="S49" s="195">
        <v>44713</v>
      </c>
      <c r="T49" s="195">
        <v>44719</v>
      </c>
      <c r="U49" s="107" t="s">
        <v>167</v>
      </c>
      <c r="V49" s="201">
        <f>R49</f>
        <v>582.50639999999999</v>
      </c>
      <c r="W49" s="315"/>
    </row>
    <row r="50" spans="1:23" ht="38.25" customHeight="1" x14ac:dyDescent="0.25">
      <c r="A50" s="271"/>
      <c r="B50" s="273"/>
      <c r="C50" s="284"/>
      <c r="D50" s="150" t="s">
        <v>154</v>
      </c>
      <c r="E50" s="266"/>
      <c r="F50" s="266"/>
      <c r="G50" s="230"/>
      <c r="H50" s="230"/>
      <c r="I50" s="230"/>
      <c r="J50" s="230"/>
      <c r="K50" s="230">
        <v>599.99800000000005</v>
      </c>
      <c r="L50" s="230">
        <v>599.99800000000005</v>
      </c>
      <c r="M50" s="201"/>
      <c r="N50" s="201"/>
      <c r="O50" s="201"/>
      <c r="P50" s="201"/>
      <c r="Q50" s="201">
        <f t="shared" si="23"/>
        <v>599.99800000000005</v>
      </c>
      <c r="R50" s="201">
        <f t="shared" si="23"/>
        <v>599.99800000000005</v>
      </c>
      <c r="S50" s="195">
        <v>44713</v>
      </c>
      <c r="T50" s="195">
        <v>44719</v>
      </c>
      <c r="U50" s="107" t="s">
        <v>168</v>
      </c>
      <c r="V50" s="201">
        <f>R50</f>
        <v>599.99800000000005</v>
      </c>
      <c r="W50" s="315"/>
    </row>
    <row r="51" spans="1:23" ht="71.25" customHeight="1" x14ac:dyDescent="0.25">
      <c r="A51" s="271"/>
      <c r="B51" s="273"/>
      <c r="C51" s="284"/>
      <c r="D51" s="150" t="s">
        <v>173</v>
      </c>
      <c r="E51" s="266"/>
      <c r="F51" s="266"/>
      <c r="G51" s="230"/>
      <c r="H51" s="230"/>
      <c r="I51" s="230"/>
      <c r="J51" s="230"/>
      <c r="K51" s="230">
        <v>80</v>
      </c>
      <c r="L51" s="230">
        <v>80</v>
      </c>
      <c r="M51" s="201"/>
      <c r="N51" s="201"/>
      <c r="O51" s="201"/>
      <c r="P51" s="201"/>
      <c r="Q51" s="201">
        <f t="shared" si="23"/>
        <v>80</v>
      </c>
      <c r="R51" s="201">
        <f t="shared" si="23"/>
        <v>80</v>
      </c>
      <c r="S51" s="195">
        <v>44722</v>
      </c>
      <c r="T51" s="195">
        <v>44718</v>
      </c>
      <c r="U51" s="107" t="s">
        <v>166</v>
      </c>
      <c r="V51" s="201"/>
      <c r="W51" s="315"/>
    </row>
    <row r="52" spans="1:23" ht="58.5" customHeight="1" x14ac:dyDescent="0.25">
      <c r="A52" s="271"/>
      <c r="B52" s="273"/>
      <c r="C52" s="284"/>
      <c r="D52" s="150" t="s">
        <v>128</v>
      </c>
      <c r="E52" s="266"/>
      <c r="F52" s="266"/>
      <c r="G52" s="230"/>
      <c r="H52" s="230"/>
      <c r="I52" s="230"/>
      <c r="J52" s="230"/>
      <c r="K52" s="230">
        <v>369.28</v>
      </c>
      <c r="L52" s="230">
        <v>0</v>
      </c>
      <c r="M52" s="201"/>
      <c r="N52" s="201"/>
      <c r="O52" s="201"/>
      <c r="P52" s="201"/>
      <c r="Q52" s="201">
        <f t="shared" si="23"/>
        <v>369.28</v>
      </c>
      <c r="R52" s="201">
        <f t="shared" si="23"/>
        <v>0</v>
      </c>
      <c r="S52" s="195">
        <v>44403</v>
      </c>
      <c r="T52" s="195">
        <v>44586</v>
      </c>
      <c r="U52" s="107" t="s">
        <v>137</v>
      </c>
      <c r="V52" s="201"/>
      <c r="W52" s="315"/>
    </row>
    <row r="53" spans="1:23" ht="84.75" hidden="1" customHeight="1" x14ac:dyDescent="0.25">
      <c r="A53" s="271"/>
      <c r="B53" s="273"/>
      <c r="C53" s="284"/>
      <c r="D53" s="150" t="s">
        <v>155</v>
      </c>
      <c r="E53" s="266"/>
      <c r="F53" s="266"/>
      <c r="G53" s="230"/>
      <c r="H53" s="230"/>
      <c r="I53" s="230"/>
      <c r="J53" s="230"/>
      <c r="K53" s="230">
        <v>0</v>
      </c>
      <c r="L53" s="230">
        <v>0</v>
      </c>
      <c r="M53" s="201"/>
      <c r="N53" s="201"/>
      <c r="O53" s="201"/>
      <c r="P53" s="201"/>
      <c r="Q53" s="201">
        <f t="shared" si="23"/>
        <v>0</v>
      </c>
      <c r="R53" s="201">
        <f t="shared" si="23"/>
        <v>0</v>
      </c>
      <c r="S53" s="195"/>
      <c r="T53" s="195"/>
      <c r="U53" s="107"/>
      <c r="V53" s="201"/>
      <c r="W53" s="315"/>
    </row>
    <row r="54" spans="1:23" ht="66.75" hidden="1" customHeight="1" x14ac:dyDescent="0.25">
      <c r="A54" s="271"/>
      <c r="B54" s="273"/>
      <c r="C54" s="284"/>
      <c r="D54" s="150" t="s">
        <v>157</v>
      </c>
      <c r="E54" s="266"/>
      <c r="F54" s="266"/>
      <c r="G54" s="230"/>
      <c r="H54" s="230"/>
      <c r="I54" s="230">
        <v>0</v>
      </c>
      <c r="J54" s="230">
        <v>0</v>
      </c>
      <c r="K54" s="230">
        <v>0</v>
      </c>
      <c r="L54" s="230">
        <v>0</v>
      </c>
      <c r="M54" s="201"/>
      <c r="N54" s="201"/>
      <c r="O54" s="201"/>
      <c r="P54" s="201"/>
      <c r="Q54" s="201">
        <f t="shared" si="23"/>
        <v>0</v>
      </c>
      <c r="R54" s="201">
        <f t="shared" si="23"/>
        <v>0</v>
      </c>
      <c r="S54" s="195"/>
      <c r="T54" s="195"/>
      <c r="U54" s="107"/>
      <c r="V54" s="201"/>
      <c r="W54" s="315"/>
    </row>
    <row r="55" spans="1:23" ht="36.75" hidden="1" customHeight="1" x14ac:dyDescent="0.25">
      <c r="A55" s="271"/>
      <c r="B55" s="273"/>
      <c r="C55" s="308"/>
      <c r="D55" s="67"/>
      <c r="E55" s="266"/>
      <c r="F55" s="266"/>
      <c r="G55" s="230"/>
      <c r="H55" s="230"/>
      <c r="I55" s="230"/>
      <c r="J55" s="230"/>
      <c r="K55" s="201">
        <v>0</v>
      </c>
      <c r="L55" s="201">
        <v>0</v>
      </c>
      <c r="M55" s="201"/>
      <c r="N55" s="201"/>
      <c r="O55" s="201"/>
      <c r="P55" s="201"/>
      <c r="Q55" s="201">
        <f t="shared" si="23"/>
        <v>0</v>
      </c>
      <c r="R55" s="201">
        <f t="shared" si="23"/>
        <v>0</v>
      </c>
      <c r="S55" s="195"/>
      <c r="T55" s="195"/>
      <c r="U55" s="107"/>
      <c r="V55" s="201">
        <f t="shared" ref="V55" si="25">R55</f>
        <v>0</v>
      </c>
      <c r="W55" s="331"/>
    </row>
    <row r="56" spans="1:23" s="29" customFormat="1" ht="148.5" customHeight="1" x14ac:dyDescent="0.25">
      <c r="A56" s="271"/>
      <c r="B56" s="273"/>
      <c r="C56" s="46">
        <v>8</v>
      </c>
      <c r="D56" s="46" t="s">
        <v>13</v>
      </c>
      <c r="E56" s="279" t="s">
        <v>48</v>
      </c>
      <c r="F56" s="279" t="s">
        <v>57</v>
      </c>
      <c r="G56" s="226">
        <f>G57+G58+G60</f>
        <v>0</v>
      </c>
      <c r="H56" s="226">
        <f t="shared" ref="H56:P56" si="26">H57+H58+H60</f>
        <v>0</v>
      </c>
      <c r="I56" s="226">
        <f t="shared" si="26"/>
        <v>0</v>
      </c>
      <c r="J56" s="226">
        <f t="shared" si="26"/>
        <v>0</v>
      </c>
      <c r="K56" s="226">
        <f t="shared" si="26"/>
        <v>520.14651000000003</v>
      </c>
      <c r="L56" s="226">
        <f t="shared" si="26"/>
        <v>520.14651000000003</v>
      </c>
      <c r="M56" s="226">
        <f t="shared" si="26"/>
        <v>0</v>
      </c>
      <c r="N56" s="226">
        <f t="shared" si="26"/>
        <v>0</v>
      </c>
      <c r="O56" s="226">
        <f t="shared" si="26"/>
        <v>0</v>
      </c>
      <c r="P56" s="226">
        <f t="shared" si="26"/>
        <v>0</v>
      </c>
      <c r="Q56" s="226">
        <f>Q57+Q58+Q60</f>
        <v>520.14651000000003</v>
      </c>
      <c r="R56" s="226">
        <f>R57+R58+R60</f>
        <v>520.14651000000003</v>
      </c>
      <c r="S56" s="215"/>
      <c r="T56" s="195"/>
      <c r="U56" s="191"/>
      <c r="V56" s="234"/>
      <c r="W56" s="292" t="s">
        <v>51</v>
      </c>
    </row>
    <row r="57" spans="1:23" ht="52.5" hidden="1" customHeight="1" x14ac:dyDescent="0.25">
      <c r="A57" s="271"/>
      <c r="B57" s="273"/>
      <c r="C57" s="130"/>
      <c r="D57" s="46"/>
      <c r="E57" s="280"/>
      <c r="F57" s="280"/>
      <c r="G57" s="209">
        <v>0</v>
      </c>
      <c r="H57" s="209">
        <v>0</v>
      </c>
      <c r="I57" s="209">
        <v>0</v>
      </c>
      <c r="J57" s="209">
        <v>0</v>
      </c>
      <c r="K57" s="209">
        <v>0</v>
      </c>
      <c r="L57" s="209">
        <v>0</v>
      </c>
      <c r="M57" s="209">
        <v>0</v>
      </c>
      <c r="N57" s="209">
        <v>0</v>
      </c>
      <c r="O57" s="209">
        <v>0</v>
      </c>
      <c r="P57" s="209">
        <v>0</v>
      </c>
      <c r="Q57" s="201">
        <f t="shared" ref="Q57:R58" si="27">G57+I57+K57+M57+O57</f>
        <v>0</v>
      </c>
      <c r="R57" s="201">
        <f t="shared" si="27"/>
        <v>0</v>
      </c>
      <c r="S57" s="186"/>
      <c r="T57" s="155"/>
      <c r="U57" s="51"/>
      <c r="V57" s="235"/>
      <c r="W57" s="292"/>
    </row>
    <row r="58" spans="1:23" ht="54.75" hidden="1" customHeight="1" x14ac:dyDescent="0.25">
      <c r="A58" s="271"/>
      <c r="B58" s="273"/>
      <c r="C58" s="131"/>
      <c r="D58" s="14"/>
      <c r="E58" s="280"/>
      <c r="F58" s="280"/>
      <c r="G58" s="209">
        <v>0</v>
      </c>
      <c r="H58" s="209">
        <v>0</v>
      </c>
      <c r="I58" s="209">
        <v>0</v>
      </c>
      <c r="J58" s="209">
        <v>0</v>
      </c>
      <c r="K58" s="209"/>
      <c r="L58" s="209"/>
      <c r="M58" s="209">
        <v>0</v>
      </c>
      <c r="N58" s="209">
        <v>0</v>
      </c>
      <c r="O58" s="209">
        <v>0</v>
      </c>
      <c r="P58" s="209">
        <v>0</v>
      </c>
      <c r="Q58" s="209">
        <v>0</v>
      </c>
      <c r="R58" s="201">
        <f t="shared" si="27"/>
        <v>0</v>
      </c>
      <c r="S58" s="228"/>
      <c r="T58" s="51"/>
      <c r="U58" s="182"/>
      <c r="V58" s="236"/>
      <c r="W58" s="292"/>
    </row>
    <row r="59" spans="1:23" ht="47.25" hidden="1" customHeight="1" x14ac:dyDescent="0.25">
      <c r="A59" s="271"/>
      <c r="B59" s="273"/>
      <c r="C59" s="134"/>
      <c r="D59" s="116"/>
      <c r="E59" s="280"/>
      <c r="F59" s="280"/>
      <c r="G59" s="209">
        <v>0</v>
      </c>
      <c r="H59" s="209">
        <v>0</v>
      </c>
      <c r="I59" s="209">
        <v>0</v>
      </c>
      <c r="J59" s="209"/>
      <c r="K59" s="209"/>
      <c r="L59" s="209"/>
      <c r="M59" s="209">
        <v>0</v>
      </c>
      <c r="N59" s="209">
        <v>0</v>
      </c>
      <c r="O59" s="209">
        <v>0</v>
      </c>
      <c r="P59" s="209">
        <v>0</v>
      </c>
      <c r="Q59" s="209">
        <f>G59+I59+K59+M59</f>
        <v>0</v>
      </c>
      <c r="R59" s="209">
        <f>H59+J59+L59+N59</f>
        <v>0</v>
      </c>
      <c r="S59" s="186"/>
      <c r="T59" s="182"/>
      <c r="U59" s="192"/>
      <c r="V59" s="192"/>
      <c r="W59" s="292"/>
    </row>
    <row r="60" spans="1:23" s="29" customFormat="1" ht="31.5" customHeight="1" x14ac:dyDescent="0.25">
      <c r="A60" s="271"/>
      <c r="B60" s="273"/>
      <c r="C60" s="274" t="s">
        <v>44</v>
      </c>
      <c r="D60" s="65" t="s">
        <v>42</v>
      </c>
      <c r="E60" s="275" t="s">
        <v>40</v>
      </c>
      <c r="F60" s="285"/>
      <c r="G60" s="217">
        <f t="shared" ref="G60:P60" si="28">G62+G63+G64+G65+G66+G70</f>
        <v>0</v>
      </c>
      <c r="H60" s="217">
        <f t="shared" si="28"/>
        <v>0</v>
      </c>
      <c r="I60" s="217">
        <f t="shared" si="28"/>
        <v>0</v>
      </c>
      <c r="J60" s="217">
        <f t="shared" si="28"/>
        <v>0</v>
      </c>
      <c r="K60" s="217">
        <f>K62+K63+K64+K65+K66+K70+K61</f>
        <v>520.14651000000003</v>
      </c>
      <c r="L60" s="217">
        <f>L62+L63+L64+L65+L66+L70+L61</f>
        <v>520.14651000000003</v>
      </c>
      <c r="M60" s="217">
        <f t="shared" si="28"/>
        <v>0</v>
      </c>
      <c r="N60" s="217">
        <f t="shared" si="28"/>
        <v>0</v>
      </c>
      <c r="O60" s="217">
        <f t="shared" si="28"/>
        <v>0</v>
      </c>
      <c r="P60" s="217">
        <f t="shared" si="28"/>
        <v>0</v>
      </c>
      <c r="Q60" s="217">
        <f>G60+I60+K60+M60+O60</f>
        <v>520.14651000000003</v>
      </c>
      <c r="R60" s="217">
        <f>H60+J60+L60+N60+P60</f>
        <v>520.14651000000003</v>
      </c>
      <c r="S60" s="186"/>
      <c r="T60" s="192"/>
      <c r="U60" s="193"/>
      <c r="V60" s="193"/>
      <c r="W60" s="292"/>
    </row>
    <row r="61" spans="1:23" s="29" customFormat="1" ht="44.25" customHeight="1" x14ac:dyDescent="0.25">
      <c r="A61" s="271"/>
      <c r="B61" s="273"/>
      <c r="C61" s="274"/>
      <c r="D61" s="65" t="s">
        <v>127</v>
      </c>
      <c r="E61" s="275"/>
      <c r="F61" s="285"/>
      <c r="G61" s="217"/>
      <c r="H61" s="217"/>
      <c r="I61" s="217"/>
      <c r="J61" s="217"/>
      <c r="K61" s="217">
        <v>160</v>
      </c>
      <c r="L61" s="217">
        <v>160</v>
      </c>
      <c r="M61" s="217"/>
      <c r="N61" s="217"/>
      <c r="O61" s="217"/>
      <c r="P61" s="217"/>
      <c r="Q61" s="217">
        <f>G61+I61+K61+M61+O61</f>
        <v>160</v>
      </c>
      <c r="R61" s="217">
        <f>H61+J61+L61+N61+P61</f>
        <v>160</v>
      </c>
      <c r="S61" s="186"/>
      <c r="T61" s="192"/>
      <c r="U61" s="194"/>
      <c r="V61" s="193"/>
      <c r="W61" s="292"/>
    </row>
    <row r="62" spans="1:23" ht="72" customHeight="1" x14ac:dyDescent="0.25">
      <c r="A62" s="271"/>
      <c r="B62" s="273"/>
      <c r="C62" s="274"/>
      <c r="D62" s="15" t="s">
        <v>174</v>
      </c>
      <c r="E62" s="275"/>
      <c r="F62" s="285"/>
      <c r="G62" s="201"/>
      <c r="H62" s="201"/>
      <c r="I62" s="201"/>
      <c r="J62" s="201"/>
      <c r="K62" s="201">
        <v>330.14650999999998</v>
      </c>
      <c r="L62" s="201">
        <v>330.14650999999998</v>
      </c>
      <c r="M62" s="201"/>
      <c r="N62" s="201"/>
      <c r="O62" s="201"/>
      <c r="P62" s="201"/>
      <c r="Q62" s="201">
        <f t="shared" ref="Q62:R71" si="29">G62+I62+K62+M62+O62</f>
        <v>330.14650999999998</v>
      </c>
      <c r="R62" s="201">
        <f t="shared" si="29"/>
        <v>330.14650999999998</v>
      </c>
      <c r="S62" s="195"/>
      <c r="T62" s="193"/>
      <c r="U62" s="181"/>
      <c r="V62" s="201">
        <f>R62</f>
        <v>330.14650999999998</v>
      </c>
      <c r="W62" s="292"/>
    </row>
    <row r="63" spans="1:23" ht="43.5" customHeight="1" x14ac:dyDescent="0.25">
      <c r="A63" s="271"/>
      <c r="B63" s="273"/>
      <c r="C63" s="274"/>
      <c r="D63" s="15" t="s">
        <v>94</v>
      </c>
      <c r="E63" s="275"/>
      <c r="F63" s="285"/>
      <c r="G63" s="201"/>
      <c r="H63" s="201"/>
      <c r="I63" s="201"/>
      <c r="J63" s="201"/>
      <c r="K63" s="201">
        <v>10</v>
      </c>
      <c r="L63" s="201">
        <v>10</v>
      </c>
      <c r="M63" s="201"/>
      <c r="N63" s="201"/>
      <c r="O63" s="201"/>
      <c r="P63" s="201"/>
      <c r="Q63" s="201">
        <f t="shared" si="29"/>
        <v>10</v>
      </c>
      <c r="R63" s="201">
        <f t="shared" si="29"/>
        <v>10</v>
      </c>
      <c r="S63" s="195">
        <v>44592</v>
      </c>
      <c r="T63" s="195">
        <v>44586</v>
      </c>
      <c r="U63" s="107" t="s">
        <v>136</v>
      </c>
      <c r="V63" s="201">
        <f t="shared" ref="V63:V66" si="30">R63</f>
        <v>10</v>
      </c>
      <c r="W63" s="292"/>
    </row>
    <row r="64" spans="1:23" ht="72" customHeight="1" x14ac:dyDescent="0.25">
      <c r="A64" s="271"/>
      <c r="B64" s="273"/>
      <c r="C64" s="274"/>
      <c r="D64" s="150" t="s">
        <v>164</v>
      </c>
      <c r="E64" s="275"/>
      <c r="F64" s="285"/>
      <c r="G64" s="201"/>
      <c r="H64" s="201"/>
      <c r="I64" s="201"/>
      <c r="J64" s="201"/>
      <c r="K64" s="201">
        <v>20</v>
      </c>
      <c r="L64" s="201">
        <v>20</v>
      </c>
      <c r="M64" s="201"/>
      <c r="N64" s="201"/>
      <c r="O64" s="201"/>
      <c r="P64" s="201"/>
      <c r="Q64" s="201">
        <f t="shared" si="29"/>
        <v>20</v>
      </c>
      <c r="R64" s="201">
        <f t="shared" si="29"/>
        <v>20</v>
      </c>
      <c r="S64" s="195">
        <v>44722</v>
      </c>
      <c r="T64" s="195">
        <v>44741</v>
      </c>
      <c r="U64" s="195" t="s">
        <v>165</v>
      </c>
      <c r="V64" s="201">
        <f t="shared" si="30"/>
        <v>20</v>
      </c>
      <c r="W64" s="292"/>
    </row>
    <row r="65" spans="1:23" ht="27" hidden="1" customHeight="1" x14ac:dyDescent="0.25">
      <c r="A65" s="271"/>
      <c r="B65" s="273"/>
      <c r="C65" s="274"/>
      <c r="D65" s="150"/>
      <c r="E65" s="275"/>
      <c r="F65" s="285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>
        <f t="shared" si="29"/>
        <v>0</v>
      </c>
      <c r="R65" s="201">
        <f t="shared" si="29"/>
        <v>0</v>
      </c>
      <c r="S65" s="195"/>
      <c r="T65" s="195"/>
      <c r="U65" s="107"/>
      <c r="V65" s="201">
        <f t="shared" si="30"/>
        <v>0</v>
      </c>
      <c r="W65" s="292"/>
    </row>
    <row r="66" spans="1:23" ht="23.25" hidden="1" customHeight="1" x14ac:dyDescent="0.25">
      <c r="A66" s="271"/>
      <c r="B66" s="273"/>
      <c r="C66" s="274"/>
      <c r="D66" s="150"/>
      <c r="E66" s="275"/>
      <c r="F66" s="285"/>
      <c r="G66" s="201">
        <v>0</v>
      </c>
      <c r="H66" s="201">
        <v>0</v>
      </c>
      <c r="I66" s="201">
        <v>0</v>
      </c>
      <c r="J66" s="201">
        <v>0</v>
      </c>
      <c r="K66" s="201"/>
      <c r="L66" s="201"/>
      <c r="M66" s="201">
        <v>0</v>
      </c>
      <c r="N66" s="201">
        <v>0</v>
      </c>
      <c r="O66" s="201">
        <v>0</v>
      </c>
      <c r="P66" s="201">
        <v>0</v>
      </c>
      <c r="Q66" s="201">
        <f t="shared" si="29"/>
        <v>0</v>
      </c>
      <c r="R66" s="201">
        <f t="shared" si="29"/>
        <v>0</v>
      </c>
      <c r="S66" s="186"/>
      <c r="T66" s="195"/>
      <c r="U66" s="196"/>
      <c r="V66" s="201">
        <f t="shared" si="30"/>
        <v>0</v>
      </c>
      <c r="W66" s="292"/>
    </row>
    <row r="67" spans="1:23" ht="27.75" hidden="1" customHeight="1" x14ac:dyDescent="0.25">
      <c r="A67" s="276"/>
      <c r="B67" s="281"/>
      <c r="C67" s="283"/>
      <c r="D67" s="67"/>
      <c r="E67" s="279"/>
      <c r="F67" s="290"/>
      <c r="G67" s="201"/>
      <c r="H67" s="201"/>
      <c r="I67" s="201"/>
      <c r="J67" s="201"/>
      <c r="K67" s="201">
        <v>0</v>
      </c>
      <c r="L67" s="201">
        <v>0</v>
      </c>
      <c r="M67" s="201"/>
      <c r="N67" s="201"/>
      <c r="O67" s="201">
        <v>0</v>
      </c>
      <c r="P67" s="201">
        <v>0</v>
      </c>
      <c r="Q67" s="201">
        <f t="shared" si="29"/>
        <v>0</v>
      </c>
      <c r="R67" s="201">
        <f t="shared" si="29"/>
        <v>0</v>
      </c>
      <c r="S67" s="186"/>
      <c r="T67" s="186"/>
      <c r="U67" s="51"/>
      <c r="V67" s="201"/>
      <c r="W67" s="292"/>
    </row>
    <row r="68" spans="1:23" ht="30" hidden="1" customHeight="1" x14ac:dyDescent="0.25">
      <c r="A68" s="277"/>
      <c r="B68" s="282"/>
      <c r="C68" s="284"/>
      <c r="D68" s="67"/>
      <c r="E68" s="280"/>
      <c r="F68" s="291"/>
      <c r="G68" s="201"/>
      <c r="H68" s="201"/>
      <c r="I68" s="201"/>
      <c r="J68" s="201"/>
      <c r="K68" s="201"/>
      <c r="L68" s="201">
        <v>0</v>
      </c>
      <c r="M68" s="201"/>
      <c r="N68" s="201"/>
      <c r="O68" s="201">
        <v>0</v>
      </c>
      <c r="P68" s="201">
        <v>0</v>
      </c>
      <c r="Q68" s="201">
        <f t="shared" si="29"/>
        <v>0</v>
      </c>
      <c r="R68" s="201">
        <f t="shared" si="29"/>
        <v>0</v>
      </c>
      <c r="S68" s="186"/>
      <c r="T68" s="186"/>
      <c r="U68" s="51"/>
      <c r="V68" s="201"/>
      <c r="W68" s="292"/>
    </row>
    <row r="69" spans="1:23" ht="26.25" hidden="1" customHeight="1" x14ac:dyDescent="0.25">
      <c r="A69" s="277"/>
      <c r="B69" s="282"/>
      <c r="C69" s="284"/>
      <c r="D69" s="67"/>
      <c r="E69" s="280"/>
      <c r="F69" s="291"/>
      <c r="G69" s="201"/>
      <c r="H69" s="201"/>
      <c r="I69" s="201"/>
      <c r="J69" s="201"/>
      <c r="K69" s="201">
        <v>80</v>
      </c>
      <c r="L69" s="201">
        <v>80</v>
      </c>
      <c r="M69" s="201"/>
      <c r="N69" s="201"/>
      <c r="O69" s="201">
        <v>0</v>
      </c>
      <c r="P69" s="201">
        <v>0</v>
      </c>
      <c r="Q69" s="201">
        <f t="shared" si="29"/>
        <v>80</v>
      </c>
      <c r="R69" s="201">
        <f t="shared" si="29"/>
        <v>80</v>
      </c>
      <c r="S69" s="186"/>
      <c r="T69" s="186"/>
      <c r="U69" s="51"/>
      <c r="V69" s="201"/>
      <c r="W69" s="292"/>
    </row>
    <row r="70" spans="1:23" ht="26.25" hidden="1" customHeight="1" x14ac:dyDescent="0.25">
      <c r="A70" s="277"/>
      <c r="B70" s="282"/>
      <c r="C70" s="284"/>
      <c r="D70" s="151"/>
      <c r="E70" s="280"/>
      <c r="F70" s="291"/>
      <c r="G70" s="201">
        <v>0</v>
      </c>
      <c r="H70" s="201">
        <v>0</v>
      </c>
      <c r="I70" s="201">
        <v>0</v>
      </c>
      <c r="J70" s="201">
        <v>0</v>
      </c>
      <c r="K70" s="201"/>
      <c r="L70" s="201"/>
      <c r="M70" s="201">
        <v>0</v>
      </c>
      <c r="N70" s="201">
        <v>0</v>
      </c>
      <c r="O70" s="201">
        <v>0</v>
      </c>
      <c r="P70" s="201">
        <v>0</v>
      </c>
      <c r="Q70" s="201">
        <f t="shared" si="29"/>
        <v>0</v>
      </c>
      <c r="R70" s="201">
        <f t="shared" si="29"/>
        <v>0</v>
      </c>
      <c r="S70" s="186"/>
      <c r="T70" s="186"/>
      <c r="U70" s="195"/>
      <c r="V70" s="201"/>
      <c r="W70" s="292"/>
    </row>
    <row r="71" spans="1:23" s="29" customFormat="1" ht="27.75" hidden="1" customHeight="1" x14ac:dyDescent="0.25">
      <c r="A71" s="277"/>
      <c r="B71" s="282"/>
      <c r="C71" s="284"/>
      <c r="D71" s="152"/>
      <c r="E71" s="280"/>
      <c r="F71" s="291"/>
      <c r="G71" s="214">
        <v>0</v>
      </c>
      <c r="H71" s="214">
        <v>0</v>
      </c>
      <c r="I71" s="214">
        <v>0</v>
      </c>
      <c r="J71" s="214">
        <v>0</v>
      </c>
      <c r="K71" s="214"/>
      <c r="L71" s="214">
        <v>0</v>
      </c>
      <c r="M71" s="214">
        <v>0</v>
      </c>
      <c r="N71" s="214">
        <v>0</v>
      </c>
      <c r="O71" s="201">
        <v>0</v>
      </c>
      <c r="P71" s="201">
        <v>0</v>
      </c>
      <c r="Q71" s="201">
        <f t="shared" si="29"/>
        <v>0</v>
      </c>
      <c r="R71" s="201">
        <f t="shared" si="29"/>
        <v>0</v>
      </c>
      <c r="S71" s="195"/>
      <c r="T71" s="186"/>
      <c r="U71" s="196"/>
      <c r="V71" s="214"/>
      <c r="W71" s="292"/>
    </row>
    <row r="72" spans="1:23" ht="28.5" customHeight="1" x14ac:dyDescent="0.25">
      <c r="A72" s="277"/>
      <c r="B72" s="282"/>
      <c r="C72" s="284"/>
      <c r="D72" s="67" t="s">
        <v>58</v>
      </c>
      <c r="E72" s="280"/>
      <c r="F72" s="291"/>
      <c r="G72" s="237">
        <v>0</v>
      </c>
      <c r="H72" s="237">
        <v>0</v>
      </c>
      <c r="I72" s="237">
        <v>0</v>
      </c>
      <c r="J72" s="237">
        <v>0</v>
      </c>
      <c r="K72" s="237">
        <v>31809.53</v>
      </c>
      <c r="L72" s="237">
        <v>0</v>
      </c>
      <c r="M72" s="237">
        <v>0</v>
      </c>
      <c r="N72" s="237">
        <v>0</v>
      </c>
      <c r="O72" s="237">
        <v>0</v>
      </c>
      <c r="P72" s="237">
        <v>0</v>
      </c>
      <c r="Q72" s="237">
        <f>K72+M72</f>
        <v>31809.53</v>
      </c>
      <c r="R72" s="237">
        <f>H72+J72+L72+N72</f>
        <v>0</v>
      </c>
      <c r="S72" s="186"/>
      <c r="T72" s="195"/>
      <c r="U72" s="51"/>
      <c r="V72" s="51"/>
      <c r="W72" s="292"/>
    </row>
    <row r="73" spans="1:23" ht="23.25" customHeight="1" x14ac:dyDescent="0.25">
      <c r="A73" s="75"/>
      <c r="B73" s="90"/>
      <c r="C73" s="91"/>
      <c r="D73" s="92"/>
      <c r="E73" s="93"/>
      <c r="F73" s="94"/>
      <c r="G73" s="16">
        <f t="shared" ref="G73:R73" si="31">G6+G13+G21+G24+G25+G33+G34+G35</f>
        <v>1009025.68692</v>
      </c>
      <c r="H73" s="16">
        <f t="shared" si="31"/>
        <v>679912.35876999993</v>
      </c>
      <c r="I73" s="16">
        <f t="shared" si="31"/>
        <v>230080.45530000003</v>
      </c>
      <c r="J73" s="16">
        <f t="shared" si="31"/>
        <v>103764.24922</v>
      </c>
      <c r="K73" s="16">
        <f t="shared" si="31"/>
        <v>151441.06638</v>
      </c>
      <c r="L73" s="16">
        <f t="shared" si="31"/>
        <v>43388.568629999994</v>
      </c>
      <c r="M73" s="16">
        <f t="shared" si="31"/>
        <v>441706.43550000002</v>
      </c>
      <c r="N73" s="16">
        <f t="shared" si="31"/>
        <v>287108.08935999998</v>
      </c>
      <c r="O73" s="16" t="e">
        <f t="shared" si="31"/>
        <v>#REF!</v>
      </c>
      <c r="P73" s="16" t="e">
        <f t="shared" si="31"/>
        <v>#REF!</v>
      </c>
      <c r="Q73" s="16">
        <f t="shared" si="31"/>
        <v>1832253.6441000002</v>
      </c>
      <c r="R73" s="16">
        <f t="shared" si="31"/>
        <v>1114173.2659800001</v>
      </c>
      <c r="S73" s="42"/>
      <c r="T73" s="76"/>
      <c r="U73" s="51"/>
      <c r="V73" s="15"/>
      <c r="W73" s="200"/>
    </row>
    <row r="74" spans="1:23" x14ac:dyDescent="0.25">
      <c r="A74" s="2" t="s">
        <v>171</v>
      </c>
      <c r="B74" s="176"/>
      <c r="C74" s="176"/>
      <c r="D74" s="176"/>
      <c r="E74" s="52"/>
      <c r="F74" s="52"/>
      <c r="G74" s="1"/>
      <c r="H74" s="1"/>
      <c r="I74" s="1"/>
      <c r="J74" s="1"/>
      <c r="K74" s="1"/>
      <c r="L74" s="1"/>
      <c r="M74" s="1"/>
      <c r="Q74" s="1"/>
      <c r="R74" s="1"/>
      <c r="T74" s="96"/>
      <c r="V74" s="44"/>
      <c r="W74" s="52"/>
    </row>
    <row r="75" spans="1:23" x14ac:dyDescent="0.25">
      <c r="A75" s="2"/>
      <c r="B75" s="2"/>
      <c r="C75" s="2"/>
      <c r="D75" s="2"/>
      <c r="G75" s="33"/>
      <c r="H75" s="34"/>
      <c r="I75" s="33"/>
      <c r="J75" s="35"/>
      <c r="K75" s="36"/>
      <c r="L75" s="37"/>
      <c r="M75" s="37"/>
      <c r="N75" s="37"/>
      <c r="O75" s="37"/>
      <c r="P75" s="37"/>
      <c r="Q75" s="38"/>
      <c r="R75" s="1"/>
    </row>
    <row r="76" spans="1:23" x14ac:dyDescent="0.25">
      <c r="A76" s="2"/>
      <c r="B76" s="2"/>
      <c r="C76" s="2"/>
      <c r="D76" s="2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1"/>
    </row>
    <row r="77" spans="1:23" x14ac:dyDescent="0.25">
      <c r="A77" s="2"/>
      <c r="B77" s="2"/>
      <c r="C77" s="2"/>
      <c r="D77" s="2"/>
      <c r="F77" s="1"/>
      <c r="G77" s="33"/>
      <c r="H77" s="33"/>
      <c r="I77" s="33"/>
      <c r="J77" s="33"/>
      <c r="K77" s="39"/>
      <c r="L77" s="29"/>
      <c r="M77" s="40"/>
      <c r="N77" s="41"/>
      <c r="O77" s="41"/>
      <c r="P77" s="41"/>
      <c r="Q77" s="33"/>
      <c r="R77" s="1"/>
    </row>
    <row r="78" spans="1:23" x14ac:dyDescent="0.25">
      <c r="A78" s="2"/>
      <c r="B78" s="2"/>
      <c r="C78" s="2"/>
      <c r="D78" s="2"/>
      <c r="F78" s="1"/>
      <c r="G78" s="1"/>
      <c r="H78" s="1"/>
      <c r="I78" s="1"/>
      <c r="J78" s="1"/>
      <c r="K78" s="1"/>
      <c r="Q78" s="1"/>
    </row>
  </sheetData>
  <mergeCells count="61">
    <mergeCell ref="A1:W1"/>
    <mergeCell ref="A2:W2"/>
    <mergeCell ref="A3:A5"/>
    <mergeCell ref="B3:B5"/>
    <mergeCell ref="C3:C5"/>
    <mergeCell ref="D3:D5"/>
    <mergeCell ref="E3:E5"/>
    <mergeCell ref="F3:F5"/>
    <mergeCell ref="G3:R3"/>
    <mergeCell ref="S3:T4"/>
    <mergeCell ref="U3:U5"/>
    <mergeCell ref="V3:V5"/>
    <mergeCell ref="W3:W5"/>
    <mergeCell ref="G4:H4"/>
    <mergeCell ref="I4:J4"/>
    <mergeCell ref="K4:L4"/>
    <mergeCell ref="M4:N4"/>
    <mergeCell ref="O4:P4"/>
    <mergeCell ref="Q4:R4"/>
    <mergeCell ref="A7:A17"/>
    <mergeCell ref="B7:B12"/>
    <mergeCell ref="C7:C17"/>
    <mergeCell ref="D7:D11"/>
    <mergeCell ref="E7:E11"/>
    <mergeCell ref="W7:W11"/>
    <mergeCell ref="B13:B17"/>
    <mergeCell ref="E13:E17"/>
    <mergeCell ref="F13:F17"/>
    <mergeCell ref="D14:D15"/>
    <mergeCell ref="W14:W17"/>
    <mergeCell ref="D16:D17"/>
    <mergeCell ref="F7:F11"/>
    <mergeCell ref="B21:B23"/>
    <mergeCell ref="D21:D23"/>
    <mergeCell ref="A24:A27"/>
    <mergeCell ref="C24:C27"/>
    <mergeCell ref="B24:B32"/>
    <mergeCell ref="F60:F66"/>
    <mergeCell ref="W25:W27"/>
    <mergeCell ref="F36:F40"/>
    <mergeCell ref="W36:W55"/>
    <mergeCell ref="W56:W72"/>
    <mergeCell ref="F25:F32"/>
    <mergeCell ref="F41:F55"/>
    <mergeCell ref="F56:F59"/>
    <mergeCell ref="F67:F72"/>
    <mergeCell ref="E25:E32"/>
    <mergeCell ref="A67:A72"/>
    <mergeCell ref="B67:B72"/>
    <mergeCell ref="C67:C72"/>
    <mergeCell ref="E67:E72"/>
    <mergeCell ref="B33:B34"/>
    <mergeCell ref="B35:D35"/>
    <mergeCell ref="A36:A66"/>
    <mergeCell ref="B36:B66"/>
    <mergeCell ref="E36:E40"/>
    <mergeCell ref="C41:C55"/>
    <mergeCell ref="C60:C66"/>
    <mergeCell ref="E60:E66"/>
    <mergeCell ref="E41:E55"/>
    <mergeCell ref="E56:E59"/>
  </mergeCells>
  <pageMargins left="0.25" right="0.25" top="0.75" bottom="0.75" header="0.3" footer="0.3"/>
  <pageSetup paperSize="9" scale="24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tabSelected="1" view="pageBreakPreview" zoomScale="70" zoomScaleNormal="100" zoomScaleSheetLayoutView="70" workbookViewId="0">
      <pane xSplit="8" ySplit="5" topLeftCell="I67" activePane="bottomRight" state="frozen"/>
      <selection pane="topRight" activeCell="I1" sqref="I1"/>
      <selection pane="bottomLeft" activeCell="A6" sqref="A6"/>
      <selection pane="bottomRight" activeCell="K78" sqref="K78"/>
    </sheetView>
  </sheetViews>
  <sheetFormatPr defaultRowHeight="15" x14ac:dyDescent="0.25"/>
  <cols>
    <col min="1" max="1" width="7.85546875" customWidth="1"/>
    <col min="2" max="2" width="20.5703125" customWidth="1"/>
    <col min="3" max="3" width="5.7109375" customWidth="1"/>
    <col min="4" max="6" width="30.7109375" customWidth="1"/>
    <col min="7" max="7" width="15.140625" customWidth="1"/>
    <col min="8" max="8" width="15" customWidth="1"/>
    <col min="9" max="9" width="14.28515625" customWidth="1"/>
    <col min="10" max="10" width="13.85546875" customWidth="1"/>
    <col min="11" max="11" width="14.7109375" customWidth="1"/>
    <col min="12" max="12" width="13.42578125" customWidth="1"/>
    <col min="13" max="14" width="13.85546875" customWidth="1"/>
    <col min="15" max="15" width="12.7109375" hidden="1" customWidth="1"/>
    <col min="16" max="16" width="12.140625" hidden="1" customWidth="1"/>
    <col min="17" max="17" width="13.85546875" customWidth="1"/>
    <col min="18" max="18" width="15.85546875" customWidth="1"/>
    <col min="19" max="19" width="24.85546875" customWidth="1"/>
    <col min="20" max="20" width="19.85546875" customWidth="1"/>
    <col min="21" max="21" width="29.28515625" customWidth="1"/>
    <col min="22" max="22" width="17.42578125" hidden="1" customWidth="1"/>
    <col min="23" max="23" width="14.7109375" customWidth="1"/>
    <col min="24" max="25" width="0" hidden="1" customWidth="1"/>
  </cols>
  <sheetData>
    <row r="1" spans="1:23" ht="16.5" x14ac:dyDescent="0.25">
      <c r="A1" s="309" t="s">
        <v>26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1:23" ht="17.25" thickBot="1" x14ac:dyDescent="0.3">
      <c r="A2" s="310" t="s">
        <v>181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</row>
    <row r="3" spans="1:23" ht="27" customHeight="1" x14ac:dyDescent="0.25">
      <c r="A3" s="323" t="s">
        <v>14</v>
      </c>
      <c r="B3" s="298" t="s">
        <v>5</v>
      </c>
      <c r="C3" s="298" t="s">
        <v>0</v>
      </c>
      <c r="D3" s="321" t="s">
        <v>17</v>
      </c>
      <c r="E3" s="321" t="s">
        <v>21</v>
      </c>
      <c r="F3" s="321" t="s">
        <v>18</v>
      </c>
      <c r="G3" s="316" t="s">
        <v>80</v>
      </c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8"/>
      <c r="S3" s="298" t="s">
        <v>1</v>
      </c>
      <c r="T3" s="298"/>
      <c r="U3" s="298" t="s">
        <v>24</v>
      </c>
      <c r="V3" s="314" t="s">
        <v>36</v>
      </c>
      <c r="W3" s="311" t="s">
        <v>2</v>
      </c>
    </row>
    <row r="4" spans="1:23" ht="39.75" customHeight="1" x14ac:dyDescent="0.25">
      <c r="A4" s="324"/>
      <c r="B4" s="292"/>
      <c r="C4" s="292"/>
      <c r="D4" s="297"/>
      <c r="E4" s="297"/>
      <c r="F4" s="297"/>
      <c r="G4" s="297" t="s">
        <v>22</v>
      </c>
      <c r="H4" s="297"/>
      <c r="I4" s="292" t="s">
        <v>23</v>
      </c>
      <c r="J4" s="292"/>
      <c r="K4" s="292" t="s">
        <v>140</v>
      </c>
      <c r="L4" s="292"/>
      <c r="M4" s="292" t="s">
        <v>33</v>
      </c>
      <c r="N4" s="292"/>
      <c r="O4" s="319" t="s">
        <v>56</v>
      </c>
      <c r="P4" s="320"/>
      <c r="Q4" s="319" t="s">
        <v>37</v>
      </c>
      <c r="R4" s="320"/>
      <c r="S4" s="292"/>
      <c r="T4" s="292"/>
      <c r="U4" s="292"/>
      <c r="V4" s="315"/>
      <c r="W4" s="312"/>
    </row>
    <row r="5" spans="1:23" ht="29.25" customHeight="1" x14ac:dyDescent="0.25">
      <c r="A5" s="325"/>
      <c r="B5" s="299"/>
      <c r="C5" s="299"/>
      <c r="D5" s="322"/>
      <c r="E5" s="322"/>
      <c r="F5" s="322"/>
      <c r="G5" s="5" t="s">
        <v>15</v>
      </c>
      <c r="H5" s="5" t="s">
        <v>16</v>
      </c>
      <c r="I5" s="6" t="s">
        <v>15</v>
      </c>
      <c r="J5" s="6" t="s">
        <v>16</v>
      </c>
      <c r="K5" s="6" t="s">
        <v>15</v>
      </c>
      <c r="L5" s="6" t="s">
        <v>16</v>
      </c>
      <c r="M5" s="6" t="s">
        <v>15</v>
      </c>
      <c r="N5" s="6" t="s">
        <v>16</v>
      </c>
      <c r="O5" s="6" t="s">
        <v>15</v>
      </c>
      <c r="P5" s="6" t="s">
        <v>16</v>
      </c>
      <c r="Q5" s="6" t="s">
        <v>15</v>
      </c>
      <c r="R5" s="6" t="s">
        <v>16</v>
      </c>
      <c r="S5" s="6" t="s">
        <v>15</v>
      </c>
      <c r="T5" s="182" t="s">
        <v>16</v>
      </c>
      <c r="U5" s="299"/>
      <c r="V5" s="315"/>
      <c r="W5" s="313"/>
    </row>
    <row r="6" spans="1:23" ht="29.25" customHeight="1" thickBot="1" x14ac:dyDescent="0.3">
      <c r="A6" s="98"/>
      <c r="B6" s="80"/>
      <c r="C6" s="80"/>
      <c r="D6" s="99"/>
      <c r="E6" s="99"/>
      <c r="F6" s="99"/>
      <c r="G6" s="101">
        <f t="shared" ref="G6:R6" si="0">G7+G19+G12</f>
        <v>0</v>
      </c>
      <c r="H6" s="101">
        <f t="shared" si="0"/>
        <v>0</v>
      </c>
      <c r="I6" s="101">
        <f t="shared" si="0"/>
        <v>33049.573479999999</v>
      </c>
      <c r="J6" s="101">
        <f t="shared" si="0"/>
        <v>32564.480770000002</v>
      </c>
      <c r="K6" s="101">
        <f t="shared" si="0"/>
        <v>450.35146000000003</v>
      </c>
      <c r="L6" s="101">
        <f t="shared" si="0"/>
        <v>438.96894999999995</v>
      </c>
      <c r="M6" s="101">
        <f t="shared" si="0"/>
        <v>527025.37737999996</v>
      </c>
      <c r="N6" s="101">
        <f t="shared" si="0"/>
        <v>511202.67842000001</v>
      </c>
      <c r="O6" s="101" t="e">
        <f t="shared" si="0"/>
        <v>#REF!</v>
      </c>
      <c r="P6" s="101" t="e">
        <f t="shared" si="0"/>
        <v>#REF!</v>
      </c>
      <c r="Q6" s="101">
        <f t="shared" si="0"/>
        <v>560525.30232000002</v>
      </c>
      <c r="R6" s="101">
        <f t="shared" si="0"/>
        <v>544206.12813999993</v>
      </c>
      <c r="S6" s="80"/>
      <c r="T6" s="238"/>
      <c r="U6" s="80"/>
      <c r="V6" s="80"/>
      <c r="W6" s="100"/>
    </row>
    <row r="7" spans="1:23" ht="35.25" customHeight="1" thickBot="1" x14ac:dyDescent="0.3">
      <c r="A7" s="293">
        <v>1</v>
      </c>
      <c r="B7" s="270" t="s">
        <v>30</v>
      </c>
      <c r="C7" s="302">
        <v>1</v>
      </c>
      <c r="D7" s="270" t="s">
        <v>3</v>
      </c>
      <c r="E7" s="270" t="s">
        <v>28</v>
      </c>
      <c r="F7" s="300" t="s">
        <v>96</v>
      </c>
      <c r="G7" s="201">
        <v>0</v>
      </c>
      <c r="H7" s="202">
        <v>0</v>
      </c>
      <c r="I7" s="201">
        <f>I8+I9+I10+I11</f>
        <v>27695.573479999999</v>
      </c>
      <c r="J7" s="201">
        <f t="shared" ref="J7:N7" si="1">J8+J9+J10+J11</f>
        <v>27307.640770000002</v>
      </c>
      <c r="K7" s="201">
        <f t="shared" si="1"/>
        <v>284.35146000000003</v>
      </c>
      <c r="L7" s="201">
        <f t="shared" si="1"/>
        <v>273.06894999999997</v>
      </c>
      <c r="M7" s="201">
        <f t="shared" si="1"/>
        <v>256545.37737999999</v>
      </c>
      <c r="N7" s="201">
        <f t="shared" si="1"/>
        <v>245488.25842000003</v>
      </c>
      <c r="O7" s="201" t="e">
        <f>#REF!+O8+O9+O10+O11</f>
        <v>#REF!</v>
      </c>
      <c r="P7" s="201" t="e">
        <f>#REF!+P8+P9+P10+P11</f>
        <v>#REF!</v>
      </c>
      <c r="Q7" s="203">
        <f>G7+I7+K7+M7</f>
        <v>284525.30232000002</v>
      </c>
      <c r="R7" s="203">
        <f>H7+J7+L7+N7</f>
        <v>273068.96814000001</v>
      </c>
      <c r="S7" s="51" t="s">
        <v>4</v>
      </c>
      <c r="T7" s="239"/>
      <c r="U7" s="167"/>
      <c r="V7" s="168"/>
      <c r="W7" s="314" t="s">
        <v>62</v>
      </c>
    </row>
    <row r="8" spans="1:23" ht="43.5" customHeight="1" thickBot="1" x14ac:dyDescent="0.3">
      <c r="A8" s="294"/>
      <c r="B8" s="266"/>
      <c r="C8" s="262"/>
      <c r="D8" s="266"/>
      <c r="E8" s="266"/>
      <c r="F8" s="280"/>
      <c r="G8" s="201"/>
      <c r="H8" s="202"/>
      <c r="I8" s="201">
        <v>165.28640999999999</v>
      </c>
      <c r="J8" s="201">
        <v>165.28640999999999</v>
      </c>
      <c r="K8" s="201">
        <v>8.6989999999999998</v>
      </c>
      <c r="L8" s="201">
        <v>8.6992600000000007</v>
      </c>
      <c r="M8" s="201">
        <v>8525.2996000000003</v>
      </c>
      <c r="N8" s="201">
        <v>8525.2996000000003</v>
      </c>
      <c r="O8" s="205"/>
      <c r="P8" s="205"/>
      <c r="Q8" s="203">
        <f>G8+I8+K8+M8</f>
        <v>8699.2850099999996</v>
      </c>
      <c r="R8" s="203">
        <f>J8+L8+N8+P8</f>
        <v>8699.2852700000003</v>
      </c>
      <c r="S8" s="155" t="s">
        <v>98</v>
      </c>
      <c r="T8" s="155" t="s">
        <v>99</v>
      </c>
      <c r="U8" s="155" t="s">
        <v>100</v>
      </c>
      <c r="V8" s="201">
        <f>R8</f>
        <v>8699.2852700000003</v>
      </c>
      <c r="W8" s="315"/>
    </row>
    <row r="9" spans="1:23" ht="42.75" customHeight="1" thickBot="1" x14ac:dyDescent="0.3">
      <c r="A9" s="294"/>
      <c r="B9" s="266"/>
      <c r="C9" s="262"/>
      <c r="D9" s="266"/>
      <c r="E9" s="266"/>
      <c r="F9" s="280"/>
      <c r="G9" s="201"/>
      <c r="H9" s="202"/>
      <c r="I9" s="201">
        <v>24059.087309999999</v>
      </c>
      <c r="J9" s="201">
        <v>24059.087309999999</v>
      </c>
      <c r="K9" s="201">
        <v>102.09247000000001</v>
      </c>
      <c r="L9" s="201">
        <v>102.09247000000001</v>
      </c>
      <c r="M9" s="201">
        <v>77931.28976</v>
      </c>
      <c r="N9" s="201">
        <v>77931.28976</v>
      </c>
      <c r="O9" s="205"/>
      <c r="P9" s="205"/>
      <c r="Q9" s="203">
        <f>G9+I9+K9+M9</f>
        <v>102092.46953999999</v>
      </c>
      <c r="R9" s="203">
        <f>J9+L9+N9+P9</f>
        <v>102092.46953999999</v>
      </c>
      <c r="S9" s="51" t="s">
        <v>97</v>
      </c>
      <c r="T9" s="257" t="s">
        <v>213</v>
      </c>
      <c r="U9" s="51" t="s">
        <v>69</v>
      </c>
      <c r="V9" s="201">
        <f>R9</f>
        <v>102092.46953999999</v>
      </c>
      <c r="W9" s="315"/>
    </row>
    <row r="10" spans="1:23" ht="39" customHeight="1" thickBot="1" x14ac:dyDescent="0.3">
      <c r="A10" s="295"/>
      <c r="B10" s="266"/>
      <c r="C10" s="260"/>
      <c r="D10" s="266"/>
      <c r="E10" s="266"/>
      <c r="F10" s="280"/>
      <c r="G10" s="206"/>
      <c r="H10" s="207"/>
      <c r="I10" s="206">
        <v>2443.6912400000001</v>
      </c>
      <c r="J10" s="206">
        <v>2138.9953399999999</v>
      </c>
      <c r="K10" s="206">
        <v>122.18456</v>
      </c>
      <c r="L10" s="206">
        <v>112.5787</v>
      </c>
      <c r="M10" s="206">
        <v>119740.87065</v>
      </c>
      <c r="N10" s="206">
        <v>110327.1281</v>
      </c>
      <c r="O10" s="204"/>
      <c r="P10" s="204"/>
      <c r="Q10" s="203">
        <f t="shared" ref="Q10:Q12" si="2">G10+I10+K10+M10</f>
        <v>122306.74644999999</v>
      </c>
      <c r="R10" s="203">
        <f t="shared" ref="R10:R12" si="3">J10+L10+N10+P10</f>
        <v>112578.70214000001</v>
      </c>
      <c r="S10" s="51" t="s">
        <v>158</v>
      </c>
      <c r="T10" s="257" t="s">
        <v>19</v>
      </c>
      <c r="U10" s="51" t="s">
        <v>160</v>
      </c>
      <c r="V10" s="201">
        <f t="shared" ref="V10:V11" si="4">R10</f>
        <v>112578.70214000001</v>
      </c>
      <c r="W10" s="315"/>
    </row>
    <row r="11" spans="1:23" ht="42.75" customHeight="1" thickBot="1" x14ac:dyDescent="0.3">
      <c r="A11" s="295"/>
      <c r="B11" s="266"/>
      <c r="C11" s="260"/>
      <c r="D11" s="261"/>
      <c r="E11" s="261"/>
      <c r="F11" s="301"/>
      <c r="G11" s="206"/>
      <c r="H11" s="207"/>
      <c r="I11" s="206">
        <v>1027.5085200000001</v>
      </c>
      <c r="J11" s="206">
        <v>944.27170999999998</v>
      </c>
      <c r="K11" s="206">
        <v>51.375430000000001</v>
      </c>
      <c r="L11" s="206">
        <v>49.698520000000002</v>
      </c>
      <c r="M11" s="206">
        <v>50347.917370000003</v>
      </c>
      <c r="N11" s="206">
        <v>48704.540959999998</v>
      </c>
      <c r="O11" s="204"/>
      <c r="P11" s="204"/>
      <c r="Q11" s="203">
        <f t="shared" si="2"/>
        <v>51426.801320000006</v>
      </c>
      <c r="R11" s="203">
        <f t="shared" si="3"/>
        <v>49698.511189999997</v>
      </c>
      <c r="S11" s="51" t="s">
        <v>159</v>
      </c>
      <c r="T11" s="257" t="s">
        <v>19</v>
      </c>
      <c r="U11" s="51" t="s">
        <v>161</v>
      </c>
      <c r="V11" s="201">
        <f t="shared" si="4"/>
        <v>49698.511189999997</v>
      </c>
      <c r="W11" s="331"/>
    </row>
    <row r="12" spans="1:23" ht="190.5" customHeight="1" x14ac:dyDescent="0.25">
      <c r="A12" s="295"/>
      <c r="B12" s="266"/>
      <c r="C12" s="260"/>
      <c r="D12" s="116" t="s">
        <v>3</v>
      </c>
      <c r="E12" s="67" t="s">
        <v>144</v>
      </c>
      <c r="F12" s="67" t="s">
        <v>145</v>
      </c>
      <c r="G12" s="206"/>
      <c r="H12" s="206"/>
      <c r="I12" s="206">
        <v>5354</v>
      </c>
      <c r="J12" s="206">
        <v>5256.84</v>
      </c>
      <c r="K12" s="206">
        <v>166</v>
      </c>
      <c r="L12" s="206">
        <v>165.9</v>
      </c>
      <c r="M12" s="206">
        <v>270480</v>
      </c>
      <c r="N12" s="206">
        <v>265714.42</v>
      </c>
      <c r="O12" s="206"/>
      <c r="P12" s="206"/>
      <c r="Q12" s="203">
        <f t="shared" si="2"/>
        <v>276000</v>
      </c>
      <c r="R12" s="203">
        <f t="shared" si="3"/>
        <v>271137.15999999997</v>
      </c>
      <c r="S12" s="51"/>
      <c r="T12" s="256" t="s">
        <v>75</v>
      </c>
      <c r="U12" s="51"/>
      <c r="V12" s="51"/>
      <c r="W12" s="178" t="s">
        <v>39</v>
      </c>
    </row>
    <row r="13" spans="1:23" ht="24" customHeight="1" x14ac:dyDescent="0.25">
      <c r="A13" s="295"/>
      <c r="B13" s="260" t="s">
        <v>138</v>
      </c>
      <c r="C13" s="260"/>
      <c r="D13" s="158"/>
      <c r="E13" s="260" t="s">
        <v>101</v>
      </c>
      <c r="F13" s="260" t="s">
        <v>102</v>
      </c>
      <c r="G13" s="208">
        <f>G14+G15+G16+G17</f>
        <v>366673.1</v>
      </c>
      <c r="H13" s="208">
        <f t="shared" ref="H13:P13" si="5">H14+H15+H16+H17</f>
        <v>366673.09528999997</v>
      </c>
      <c r="I13" s="208">
        <f t="shared" si="5"/>
        <v>7490.6500000000015</v>
      </c>
      <c r="J13" s="208">
        <f t="shared" si="5"/>
        <v>7490.649910000001</v>
      </c>
      <c r="K13" s="208">
        <f t="shared" si="5"/>
        <v>2170.65</v>
      </c>
      <c r="L13" s="208">
        <f t="shared" si="5"/>
        <v>2170.6499899999999</v>
      </c>
      <c r="M13" s="208">
        <f t="shared" si="5"/>
        <v>0</v>
      </c>
      <c r="N13" s="208">
        <f t="shared" si="5"/>
        <v>0</v>
      </c>
      <c r="O13" s="208">
        <f t="shared" si="5"/>
        <v>0</v>
      </c>
      <c r="P13" s="208">
        <f t="shared" si="5"/>
        <v>0</v>
      </c>
      <c r="Q13" s="208">
        <f>G13+I13+K13+M13</f>
        <v>376334.4</v>
      </c>
      <c r="R13" s="208">
        <f>H13+J13+L13+N13</f>
        <v>376334.39518999995</v>
      </c>
      <c r="S13" s="182"/>
      <c r="T13" s="239"/>
      <c r="U13" s="182"/>
      <c r="V13" s="209">
        <f>R13</f>
        <v>376334.39518999995</v>
      </c>
      <c r="W13" s="178"/>
    </row>
    <row r="14" spans="1:23" ht="32.25" customHeight="1" x14ac:dyDescent="0.25">
      <c r="A14" s="295"/>
      <c r="B14" s="266"/>
      <c r="C14" s="260"/>
      <c r="D14" s="260" t="s">
        <v>81</v>
      </c>
      <c r="E14" s="266"/>
      <c r="F14" s="266"/>
      <c r="G14" s="206">
        <v>236253.01027999999</v>
      </c>
      <c r="H14" s="202">
        <v>236253.01027999999</v>
      </c>
      <c r="I14" s="201">
        <v>4826.3511900000003</v>
      </c>
      <c r="J14" s="201">
        <v>4826.3511900000003</v>
      </c>
      <c r="K14" s="201">
        <v>2000.4915699999999</v>
      </c>
      <c r="L14" s="201">
        <v>2000.4915699999999</v>
      </c>
      <c r="M14" s="201">
        <v>0</v>
      </c>
      <c r="N14" s="201">
        <v>0</v>
      </c>
      <c r="O14" s="205"/>
      <c r="P14" s="205"/>
      <c r="Q14" s="206">
        <f t="shared" ref="Q14:R17" si="6">G14+I14+K14+M14</f>
        <v>243079.85303999999</v>
      </c>
      <c r="R14" s="206">
        <f t="shared" si="6"/>
        <v>243079.85303999999</v>
      </c>
      <c r="S14" s="182" t="s">
        <v>103</v>
      </c>
      <c r="T14" s="186" t="s">
        <v>214</v>
      </c>
      <c r="U14" s="182" t="s">
        <v>104</v>
      </c>
      <c r="V14" s="209">
        <f t="shared" ref="V14:V17" si="7">R14</f>
        <v>243079.85303999999</v>
      </c>
      <c r="W14" s="336" t="s">
        <v>62</v>
      </c>
    </row>
    <row r="15" spans="1:23" ht="39" customHeight="1" x14ac:dyDescent="0.25">
      <c r="A15" s="295"/>
      <c r="B15" s="266"/>
      <c r="C15" s="260"/>
      <c r="D15" s="261"/>
      <c r="E15" s="266"/>
      <c r="F15" s="266"/>
      <c r="G15" s="206">
        <v>4961.0897199999999</v>
      </c>
      <c r="H15" s="202">
        <v>4961.0897199999999</v>
      </c>
      <c r="I15" s="201">
        <v>101.34881</v>
      </c>
      <c r="J15" s="201">
        <v>101.34881</v>
      </c>
      <c r="K15" s="201">
        <v>42.008429999999997</v>
      </c>
      <c r="L15" s="201">
        <v>42.008429999999997</v>
      </c>
      <c r="M15" s="201"/>
      <c r="N15" s="201"/>
      <c r="O15" s="205"/>
      <c r="P15" s="205"/>
      <c r="Q15" s="206">
        <f t="shared" si="6"/>
        <v>5104.4469600000002</v>
      </c>
      <c r="R15" s="206">
        <f t="shared" si="6"/>
        <v>5104.4469600000002</v>
      </c>
      <c r="S15" s="182" t="s">
        <v>118</v>
      </c>
      <c r="T15" s="186">
        <v>44924</v>
      </c>
      <c r="U15" s="182" t="s">
        <v>105</v>
      </c>
      <c r="V15" s="209">
        <f t="shared" si="7"/>
        <v>5104.4469600000002</v>
      </c>
      <c r="W15" s="336"/>
    </row>
    <row r="16" spans="1:23" ht="33.75" customHeight="1" x14ac:dyDescent="0.25">
      <c r="A16" s="295"/>
      <c r="B16" s="266"/>
      <c r="C16" s="260"/>
      <c r="D16" s="260" t="s">
        <v>82</v>
      </c>
      <c r="E16" s="266"/>
      <c r="F16" s="266"/>
      <c r="G16" s="206">
        <v>122783.62385</v>
      </c>
      <c r="H16" s="202">
        <v>122783.61914</v>
      </c>
      <c r="I16" s="201">
        <v>2508.29585</v>
      </c>
      <c r="J16" s="201">
        <v>2508.29576</v>
      </c>
      <c r="K16" s="201">
        <v>125.41724000000001</v>
      </c>
      <c r="L16" s="201">
        <v>125.41723</v>
      </c>
      <c r="M16" s="201"/>
      <c r="N16" s="201"/>
      <c r="O16" s="205"/>
      <c r="P16" s="205"/>
      <c r="Q16" s="206">
        <f t="shared" si="6"/>
        <v>125417.33693999999</v>
      </c>
      <c r="R16" s="206">
        <f t="shared" si="6"/>
        <v>125417.33213</v>
      </c>
      <c r="S16" s="182" t="s">
        <v>106</v>
      </c>
      <c r="T16" s="186" t="s">
        <v>215</v>
      </c>
      <c r="U16" s="182" t="s">
        <v>107</v>
      </c>
      <c r="V16" s="209">
        <f t="shared" si="7"/>
        <v>125417.33213</v>
      </c>
      <c r="W16" s="336"/>
    </row>
    <row r="17" spans="1:23" ht="37.5" customHeight="1" thickBot="1" x14ac:dyDescent="0.3">
      <c r="A17" s="295"/>
      <c r="B17" s="328"/>
      <c r="C17" s="260"/>
      <c r="D17" s="261"/>
      <c r="E17" s="261"/>
      <c r="F17" s="261"/>
      <c r="G17" s="201">
        <v>2675.3761500000001</v>
      </c>
      <c r="H17" s="202">
        <v>2675.3761500000001</v>
      </c>
      <c r="I17" s="201">
        <v>54.654150000000001</v>
      </c>
      <c r="J17" s="201">
        <v>54.654150000000001</v>
      </c>
      <c r="K17" s="201">
        <v>2.7327599999999999</v>
      </c>
      <c r="L17" s="201">
        <v>2.7327599999999999</v>
      </c>
      <c r="M17" s="201"/>
      <c r="N17" s="201"/>
      <c r="O17" s="205"/>
      <c r="P17" s="205"/>
      <c r="Q17" s="206">
        <f t="shared" si="6"/>
        <v>2732.7630599999998</v>
      </c>
      <c r="R17" s="206">
        <f t="shared" si="6"/>
        <v>2732.7630599999998</v>
      </c>
      <c r="S17" s="182" t="s">
        <v>117</v>
      </c>
      <c r="T17" s="186">
        <v>44897</v>
      </c>
      <c r="U17" s="51" t="s">
        <v>108</v>
      </c>
      <c r="V17" s="209">
        <f t="shared" si="7"/>
        <v>2732.7630599999998</v>
      </c>
      <c r="W17" s="337"/>
    </row>
    <row r="18" spans="1:23" ht="185.25" hidden="1" customHeight="1" thickBot="1" x14ac:dyDescent="0.3">
      <c r="A18" s="89">
        <v>2</v>
      </c>
      <c r="B18" s="132" t="s">
        <v>32</v>
      </c>
      <c r="C18" s="79">
        <v>2</v>
      </c>
      <c r="D18" s="9" t="s">
        <v>6</v>
      </c>
      <c r="E18" s="79" t="s">
        <v>35</v>
      </c>
      <c r="F18" s="72" t="s">
        <v>25</v>
      </c>
      <c r="G18" s="210">
        <v>2675.3750500000001</v>
      </c>
      <c r="H18" s="210">
        <v>1337.6875399999999</v>
      </c>
      <c r="I18" s="201">
        <v>54.654240000000001</v>
      </c>
      <c r="J18" s="210">
        <v>27.327120000000001</v>
      </c>
      <c r="K18" s="210">
        <v>2.7337699999999998</v>
      </c>
      <c r="L18" s="210">
        <v>1.3668800000000001</v>
      </c>
      <c r="M18" s="210"/>
      <c r="N18" s="210"/>
      <c r="O18" s="210"/>
      <c r="P18" s="210"/>
      <c r="Q18" s="211">
        <f t="shared" ref="Q18:R19" si="8">I18+K18+M18</f>
        <v>57.388010000000001</v>
      </c>
      <c r="R18" s="211">
        <f t="shared" si="8"/>
        <v>28.694000000000003</v>
      </c>
      <c r="S18" s="212" t="s">
        <v>116</v>
      </c>
      <c r="T18" s="240" t="s">
        <v>19</v>
      </c>
      <c r="U18" s="155" t="s">
        <v>38</v>
      </c>
      <c r="V18" s="214">
        <v>4298.91</v>
      </c>
      <c r="W18" s="197" t="s">
        <v>7</v>
      </c>
    </row>
    <row r="19" spans="1:23" ht="198" hidden="1" customHeight="1" thickBot="1" x14ac:dyDescent="0.3">
      <c r="A19" s="109"/>
      <c r="B19" s="133" t="s">
        <v>83</v>
      </c>
      <c r="C19" s="56"/>
      <c r="D19" s="56" t="s">
        <v>70</v>
      </c>
      <c r="E19" s="116" t="s">
        <v>71</v>
      </c>
      <c r="F19" s="22" t="s">
        <v>60</v>
      </c>
      <c r="G19" s="205">
        <v>0</v>
      </c>
      <c r="H19" s="205">
        <v>0</v>
      </c>
      <c r="I19" s="205"/>
      <c r="J19" s="205"/>
      <c r="K19" s="205"/>
      <c r="L19" s="205"/>
      <c r="M19" s="205"/>
      <c r="N19" s="205"/>
      <c r="O19" s="205"/>
      <c r="P19" s="205"/>
      <c r="Q19" s="205">
        <f t="shared" si="8"/>
        <v>0</v>
      </c>
      <c r="R19" s="205">
        <f t="shared" si="8"/>
        <v>0</v>
      </c>
      <c r="S19" s="215"/>
      <c r="T19" s="140"/>
      <c r="U19" s="51"/>
      <c r="V19" s="201"/>
      <c r="W19" s="100" t="s">
        <v>72</v>
      </c>
    </row>
    <row r="20" spans="1:23" ht="201" hidden="1" customHeight="1" thickBot="1" x14ac:dyDescent="0.3">
      <c r="A20" s="122"/>
      <c r="B20" s="69" t="s">
        <v>32</v>
      </c>
      <c r="C20" s="116">
        <v>3</v>
      </c>
      <c r="D20" s="3"/>
      <c r="E20" s="116"/>
      <c r="F20" s="14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>
        <f t="shared" ref="Q20:R24" si="9">G20+I20+K20+M20</f>
        <v>0</v>
      </c>
      <c r="R20" s="216">
        <f t="shared" si="9"/>
        <v>0</v>
      </c>
      <c r="S20" s="182"/>
      <c r="T20" s="241"/>
      <c r="U20" s="183"/>
      <c r="V20" s="201"/>
      <c r="W20" s="179" t="s">
        <v>62</v>
      </c>
    </row>
    <row r="21" spans="1:23" ht="36" customHeight="1" thickBot="1" x14ac:dyDescent="0.3">
      <c r="A21" s="170">
        <v>2</v>
      </c>
      <c r="B21" s="332" t="s">
        <v>54</v>
      </c>
      <c r="C21" s="116"/>
      <c r="D21" s="314" t="s">
        <v>84</v>
      </c>
      <c r="E21" s="67"/>
      <c r="F21" s="15"/>
      <c r="G21" s="217"/>
      <c r="H21" s="217"/>
      <c r="I21" s="217">
        <f>I22+I23</f>
        <v>825.27</v>
      </c>
      <c r="J21" s="217">
        <f t="shared" ref="J21:R21" si="10">J22+J23</f>
        <v>825.27</v>
      </c>
      <c r="K21" s="217">
        <f t="shared" si="10"/>
        <v>275.08999999999997</v>
      </c>
      <c r="L21" s="217">
        <f t="shared" si="10"/>
        <v>275.08999999999997</v>
      </c>
      <c r="M21" s="217">
        <f t="shared" si="10"/>
        <v>0</v>
      </c>
      <c r="N21" s="217">
        <f t="shared" si="10"/>
        <v>0</v>
      </c>
      <c r="O21" s="217">
        <f t="shared" si="10"/>
        <v>0</v>
      </c>
      <c r="P21" s="217">
        <f t="shared" si="10"/>
        <v>0</v>
      </c>
      <c r="Q21" s="217">
        <f t="shared" si="10"/>
        <v>1100.3599999999999</v>
      </c>
      <c r="R21" s="217">
        <f t="shared" si="10"/>
        <v>1100.3599999999999</v>
      </c>
      <c r="S21" s="51"/>
      <c r="T21" s="140"/>
      <c r="U21" s="184"/>
      <c r="V21" s="201"/>
      <c r="W21" s="100"/>
    </row>
    <row r="22" spans="1:23" ht="80.25" customHeight="1" thickBot="1" x14ac:dyDescent="0.3">
      <c r="A22" s="122"/>
      <c r="B22" s="333"/>
      <c r="C22" s="56"/>
      <c r="D22" s="315"/>
      <c r="E22" s="11" t="s">
        <v>73</v>
      </c>
      <c r="F22" s="15" t="s">
        <v>149</v>
      </c>
      <c r="G22" s="210"/>
      <c r="H22" s="210"/>
      <c r="I22" s="210">
        <v>526.72</v>
      </c>
      <c r="J22" s="210">
        <v>526.72</v>
      </c>
      <c r="K22" s="210">
        <v>175.57</v>
      </c>
      <c r="L22" s="210">
        <v>175.57</v>
      </c>
      <c r="M22" s="210"/>
      <c r="N22" s="205"/>
      <c r="O22" s="205"/>
      <c r="P22" s="205"/>
      <c r="Q22" s="218">
        <f t="shared" si="9"/>
        <v>702.29</v>
      </c>
      <c r="R22" s="218">
        <f t="shared" si="9"/>
        <v>702.29</v>
      </c>
      <c r="S22" s="219">
        <v>44925</v>
      </c>
      <c r="T22" s="195">
        <v>44925</v>
      </c>
      <c r="U22" s="184"/>
      <c r="V22" s="220">
        <f t="shared" ref="V22:V26" si="11">R22</f>
        <v>702.29</v>
      </c>
      <c r="W22" s="178" t="s">
        <v>78</v>
      </c>
    </row>
    <row r="23" spans="1:23" s="59" customFormat="1" ht="40.5" customHeight="1" thickBot="1" x14ac:dyDescent="0.3">
      <c r="A23" s="123"/>
      <c r="B23" s="334"/>
      <c r="C23" s="79"/>
      <c r="D23" s="331"/>
      <c r="E23" s="165" t="s">
        <v>68</v>
      </c>
      <c r="F23" s="67" t="s">
        <v>149</v>
      </c>
      <c r="G23" s="210">
        <v>0</v>
      </c>
      <c r="H23" s="210">
        <v>0</v>
      </c>
      <c r="I23" s="210">
        <v>298.55</v>
      </c>
      <c r="J23" s="210">
        <v>298.55</v>
      </c>
      <c r="K23" s="210">
        <v>99.52</v>
      </c>
      <c r="L23" s="210">
        <v>99.52</v>
      </c>
      <c r="M23" s="210"/>
      <c r="N23" s="218"/>
      <c r="O23" s="218"/>
      <c r="P23" s="218"/>
      <c r="Q23" s="218">
        <f t="shared" si="9"/>
        <v>398.07</v>
      </c>
      <c r="R23" s="218">
        <f t="shared" si="9"/>
        <v>398.07</v>
      </c>
      <c r="S23" s="219">
        <v>44925</v>
      </c>
      <c r="T23" s="195">
        <v>44925</v>
      </c>
      <c r="U23" s="184"/>
      <c r="V23" s="220">
        <f t="shared" si="11"/>
        <v>398.07</v>
      </c>
      <c r="W23" s="197" t="s">
        <v>119</v>
      </c>
    </row>
    <row r="24" spans="1:23" ht="135.75" customHeight="1" x14ac:dyDescent="0.25">
      <c r="A24" s="326">
        <v>3</v>
      </c>
      <c r="B24" s="306" t="s">
        <v>183</v>
      </c>
      <c r="C24" s="270">
        <v>6</v>
      </c>
      <c r="D24" s="180" t="s">
        <v>85</v>
      </c>
      <c r="E24" s="129" t="s">
        <v>109</v>
      </c>
      <c r="F24" s="15" t="s">
        <v>110</v>
      </c>
      <c r="G24" s="221">
        <v>604201.5</v>
      </c>
      <c r="H24" s="221">
        <v>604201.5</v>
      </c>
      <c r="I24" s="222"/>
      <c r="J24" s="221"/>
      <c r="K24" s="221"/>
      <c r="L24" s="221"/>
      <c r="M24" s="221"/>
      <c r="N24" s="221"/>
      <c r="O24" s="221"/>
      <c r="P24" s="221"/>
      <c r="Q24" s="221">
        <f t="shared" si="9"/>
        <v>604201.5</v>
      </c>
      <c r="R24" s="223">
        <f t="shared" si="9"/>
        <v>604201.5</v>
      </c>
      <c r="S24" s="219" t="s">
        <v>111</v>
      </c>
      <c r="T24" s="224" t="s">
        <v>19</v>
      </c>
      <c r="U24" s="155" t="s">
        <v>112</v>
      </c>
      <c r="V24" s="225">
        <f t="shared" si="11"/>
        <v>604201.5</v>
      </c>
      <c r="W24" s="178" t="s">
        <v>62</v>
      </c>
    </row>
    <row r="25" spans="1:23" ht="51.75" customHeight="1" x14ac:dyDescent="0.25">
      <c r="A25" s="327"/>
      <c r="B25" s="307"/>
      <c r="C25" s="266"/>
      <c r="D25" s="135" t="s">
        <v>9</v>
      </c>
      <c r="E25" s="267" t="s">
        <v>55</v>
      </c>
      <c r="F25" s="267" t="s">
        <v>20</v>
      </c>
      <c r="G25" s="226">
        <f t="shared" ref="G25:H25" si="12">SUM(G26:G32)</f>
        <v>0</v>
      </c>
      <c r="H25" s="226">
        <f t="shared" si="12"/>
        <v>0</v>
      </c>
      <c r="I25" s="226">
        <f>SUM(I26:I32)</f>
        <v>188909.5</v>
      </c>
      <c r="J25" s="226">
        <f>SUM(J26:J32)</f>
        <v>185551.09497999999</v>
      </c>
      <c r="K25" s="226">
        <f>SUM(K26:K32)</f>
        <v>100000</v>
      </c>
      <c r="L25" s="226">
        <f>SUM(L26:L32)</f>
        <v>98222.229820000008</v>
      </c>
      <c r="M25" s="226">
        <f t="shared" ref="M25:R25" si="13">SUM(M26:M32)</f>
        <v>0</v>
      </c>
      <c r="N25" s="226">
        <f t="shared" si="13"/>
        <v>0</v>
      </c>
      <c r="O25" s="226">
        <f t="shared" si="13"/>
        <v>0</v>
      </c>
      <c r="P25" s="226">
        <f t="shared" si="13"/>
        <v>0</v>
      </c>
      <c r="Q25" s="226">
        <f t="shared" si="13"/>
        <v>288909.5</v>
      </c>
      <c r="R25" s="226">
        <f t="shared" si="13"/>
        <v>283773.3248</v>
      </c>
      <c r="S25" s="186"/>
      <c r="T25" s="242"/>
      <c r="U25" s="185"/>
      <c r="V25" s="201">
        <f t="shared" si="11"/>
        <v>283773.3248</v>
      </c>
      <c r="W25" s="329" t="s">
        <v>51</v>
      </c>
    </row>
    <row r="26" spans="1:23" ht="59.25" customHeight="1" x14ac:dyDescent="0.25">
      <c r="A26" s="327"/>
      <c r="B26" s="307"/>
      <c r="C26" s="266"/>
      <c r="D26" s="66" t="s">
        <v>92</v>
      </c>
      <c r="E26" s="268"/>
      <c r="F26" s="268"/>
      <c r="G26" s="201"/>
      <c r="H26" s="201"/>
      <c r="I26" s="201">
        <v>12982.997160000001</v>
      </c>
      <c r="J26" s="201">
        <v>12982.997160000001</v>
      </c>
      <c r="K26" s="201">
        <v>6872.6015099999995</v>
      </c>
      <c r="L26" s="201">
        <v>6872.6015099999995</v>
      </c>
      <c r="M26" s="201"/>
      <c r="N26" s="201"/>
      <c r="O26" s="201"/>
      <c r="P26" s="201"/>
      <c r="Q26" s="201">
        <f t="shared" ref="Q26:R34" si="14">G26+I26+K26+M26</f>
        <v>19855.598669999999</v>
      </c>
      <c r="R26" s="201">
        <f t="shared" si="14"/>
        <v>19855.598669999999</v>
      </c>
      <c r="S26" s="186">
        <v>44834</v>
      </c>
      <c r="T26" s="185">
        <v>44778</v>
      </c>
      <c r="U26" s="186" t="s">
        <v>115</v>
      </c>
      <c r="V26" s="201">
        <f t="shared" si="11"/>
        <v>19855.598669999999</v>
      </c>
      <c r="W26" s="330"/>
    </row>
    <row r="27" spans="1:23" ht="75" customHeight="1" x14ac:dyDescent="0.25">
      <c r="A27" s="327"/>
      <c r="B27" s="307"/>
      <c r="C27" s="266"/>
      <c r="D27" s="66" t="s">
        <v>93</v>
      </c>
      <c r="E27" s="268"/>
      <c r="F27" s="268"/>
      <c r="G27" s="201"/>
      <c r="H27" s="201"/>
      <c r="I27" s="201">
        <v>13435.619279999999</v>
      </c>
      <c r="J27" s="201">
        <v>13435.619279999999</v>
      </c>
      <c r="K27" s="201">
        <v>7112.1988499999998</v>
      </c>
      <c r="L27" s="201">
        <v>7112.1988499999998</v>
      </c>
      <c r="M27" s="201"/>
      <c r="N27" s="201"/>
      <c r="O27" s="201"/>
      <c r="P27" s="201"/>
      <c r="Q27" s="201">
        <f t="shared" si="14"/>
        <v>20547.81813</v>
      </c>
      <c r="R27" s="201">
        <f>H27+J27+L27+N27</f>
        <v>20547.81813</v>
      </c>
      <c r="S27" s="186">
        <v>44834</v>
      </c>
      <c r="T27" s="185">
        <v>44778</v>
      </c>
      <c r="U27" s="186" t="s">
        <v>115</v>
      </c>
      <c r="V27" s="201">
        <f>R27</f>
        <v>20547.81813</v>
      </c>
      <c r="W27" s="330"/>
    </row>
    <row r="28" spans="1:23" ht="75" customHeight="1" x14ac:dyDescent="0.25">
      <c r="A28" s="177"/>
      <c r="B28" s="307"/>
      <c r="C28" s="56"/>
      <c r="D28" s="66" t="s">
        <v>176</v>
      </c>
      <c r="E28" s="268"/>
      <c r="F28" s="268"/>
      <c r="G28" s="201"/>
      <c r="H28" s="201"/>
      <c r="I28" s="201">
        <v>16646.221310000001</v>
      </c>
      <c r="J28" s="201">
        <v>16646.221310000001</v>
      </c>
      <c r="K28" s="201">
        <v>8811.7438899999997</v>
      </c>
      <c r="L28" s="201">
        <v>8811.7438899999997</v>
      </c>
      <c r="M28" s="201"/>
      <c r="N28" s="201"/>
      <c r="O28" s="201"/>
      <c r="P28" s="201"/>
      <c r="Q28" s="201">
        <f t="shared" si="14"/>
        <v>25457.965199999999</v>
      </c>
      <c r="R28" s="201">
        <f t="shared" si="14"/>
        <v>25457.965199999999</v>
      </c>
      <c r="S28" s="186">
        <v>44834</v>
      </c>
      <c r="T28" s="185">
        <v>44774</v>
      </c>
      <c r="U28" s="187">
        <v>1.24300012721E+17</v>
      </c>
      <c r="V28" s="201">
        <f t="shared" ref="V28:V32" si="15">R28</f>
        <v>25457.965199999999</v>
      </c>
      <c r="W28" s="198"/>
    </row>
    <row r="29" spans="1:23" ht="75" customHeight="1" x14ac:dyDescent="0.25">
      <c r="A29" s="177"/>
      <c r="B29" s="307"/>
      <c r="C29" s="56"/>
      <c r="D29" s="66" t="s">
        <v>177</v>
      </c>
      <c r="E29" s="268"/>
      <c r="F29" s="268"/>
      <c r="G29" s="201"/>
      <c r="H29" s="201"/>
      <c r="I29" s="201">
        <v>25042.93519</v>
      </c>
      <c r="J29" s="201">
        <v>23962.2</v>
      </c>
      <c r="K29" s="201">
        <v>13256.578009999999</v>
      </c>
      <c r="L29" s="201">
        <v>12684.49</v>
      </c>
      <c r="M29" s="201"/>
      <c r="N29" s="201"/>
      <c r="O29" s="201"/>
      <c r="P29" s="201"/>
      <c r="Q29" s="201">
        <f t="shared" si="14"/>
        <v>38299.513200000001</v>
      </c>
      <c r="R29" s="201">
        <f t="shared" si="14"/>
        <v>36646.69</v>
      </c>
      <c r="S29" s="186">
        <v>44834</v>
      </c>
      <c r="T29" s="185">
        <v>44826</v>
      </c>
      <c r="U29" s="187">
        <v>1.24300012721E+17</v>
      </c>
      <c r="V29" s="201">
        <f t="shared" si="15"/>
        <v>36646.69</v>
      </c>
      <c r="W29" s="198"/>
    </row>
    <row r="30" spans="1:23" ht="75" customHeight="1" x14ac:dyDescent="0.25">
      <c r="A30" s="177"/>
      <c r="B30" s="307"/>
      <c r="C30" s="56"/>
      <c r="D30" s="66" t="s">
        <v>178</v>
      </c>
      <c r="E30" s="268"/>
      <c r="F30" s="268"/>
      <c r="G30" s="201"/>
      <c r="H30" s="201"/>
      <c r="I30" s="201">
        <v>14470.24768</v>
      </c>
      <c r="J30" s="201">
        <v>14470.24768</v>
      </c>
      <c r="K30" s="201">
        <v>7659.8835199999994</v>
      </c>
      <c r="L30" s="201">
        <v>7659.8835199999994</v>
      </c>
      <c r="M30" s="201"/>
      <c r="N30" s="201"/>
      <c r="O30" s="201"/>
      <c r="P30" s="201"/>
      <c r="Q30" s="201">
        <f t="shared" si="14"/>
        <v>22130.1312</v>
      </c>
      <c r="R30" s="201">
        <f t="shared" si="14"/>
        <v>22130.1312</v>
      </c>
      <c r="S30" s="186">
        <v>44834</v>
      </c>
      <c r="T30" s="185">
        <v>44760</v>
      </c>
      <c r="U30" s="187">
        <v>1.24300012721E+17</v>
      </c>
      <c r="V30" s="201">
        <f t="shared" si="15"/>
        <v>22130.1312</v>
      </c>
      <c r="W30" s="198"/>
    </row>
    <row r="31" spans="1:23" ht="75" customHeight="1" x14ac:dyDescent="0.25">
      <c r="A31" s="177"/>
      <c r="B31" s="307"/>
      <c r="C31" s="56"/>
      <c r="D31" s="66" t="s">
        <v>179</v>
      </c>
      <c r="E31" s="268"/>
      <c r="F31" s="268"/>
      <c r="G31" s="201"/>
      <c r="H31" s="201"/>
      <c r="I31" s="201">
        <v>14716.63955</v>
      </c>
      <c r="J31" s="201">
        <v>14716.63955</v>
      </c>
      <c r="K31" s="201">
        <v>7790.3120499999995</v>
      </c>
      <c r="L31" s="201">
        <v>7790.3120499999995</v>
      </c>
      <c r="M31" s="201"/>
      <c r="N31" s="201"/>
      <c r="O31" s="201"/>
      <c r="P31" s="201"/>
      <c r="Q31" s="201">
        <f t="shared" si="14"/>
        <v>22506.9516</v>
      </c>
      <c r="R31" s="201">
        <f t="shared" si="14"/>
        <v>22506.9516</v>
      </c>
      <c r="S31" s="186">
        <v>44834</v>
      </c>
      <c r="T31" s="185">
        <v>44760</v>
      </c>
      <c r="U31" s="187">
        <v>1.24300012721E+17</v>
      </c>
      <c r="V31" s="201">
        <f t="shared" si="15"/>
        <v>22506.9516</v>
      </c>
      <c r="W31" s="198"/>
    </row>
    <row r="32" spans="1:23" ht="75" customHeight="1" x14ac:dyDescent="0.25">
      <c r="A32" s="177"/>
      <c r="B32" s="335"/>
      <c r="C32" s="56"/>
      <c r="D32" s="66" t="s">
        <v>180</v>
      </c>
      <c r="E32" s="269"/>
      <c r="F32" s="269"/>
      <c r="G32" s="201"/>
      <c r="H32" s="201"/>
      <c r="I32" s="201">
        <v>91614.839829999997</v>
      </c>
      <c r="J32" s="201">
        <v>89337.17</v>
      </c>
      <c r="K32" s="201">
        <v>48496.68217</v>
      </c>
      <c r="L32" s="201">
        <v>47291</v>
      </c>
      <c r="M32" s="201"/>
      <c r="N32" s="201"/>
      <c r="O32" s="201"/>
      <c r="P32" s="201"/>
      <c r="Q32" s="201">
        <f t="shared" si="14"/>
        <v>140111.522</v>
      </c>
      <c r="R32" s="201">
        <f t="shared" si="14"/>
        <v>136628.16999999998</v>
      </c>
      <c r="S32" s="186">
        <v>44834</v>
      </c>
      <c r="T32" s="186">
        <v>44834</v>
      </c>
      <c r="U32" s="187">
        <v>1.24300012721E+17</v>
      </c>
      <c r="V32" s="201">
        <f t="shared" si="15"/>
        <v>136628.16999999998</v>
      </c>
      <c r="W32" s="198"/>
    </row>
    <row r="33" spans="1:23" s="52" customFormat="1" ht="125.25" customHeight="1" x14ac:dyDescent="0.25">
      <c r="A33" s="174">
        <v>4</v>
      </c>
      <c r="B33" s="279" t="s">
        <v>182</v>
      </c>
      <c r="C33" s="66" t="s">
        <v>52</v>
      </c>
      <c r="D33" s="66" t="s">
        <v>184</v>
      </c>
      <c r="E33" s="130" t="s">
        <v>53</v>
      </c>
      <c r="F33" s="130" t="s">
        <v>147</v>
      </c>
      <c r="G33" s="217">
        <v>0</v>
      </c>
      <c r="H33" s="217">
        <v>0</v>
      </c>
      <c r="I33" s="217">
        <v>308.89</v>
      </c>
      <c r="J33" s="217">
        <v>308.89</v>
      </c>
      <c r="K33" s="217">
        <v>82.11</v>
      </c>
      <c r="L33" s="217">
        <v>82.11</v>
      </c>
      <c r="M33" s="217"/>
      <c r="N33" s="217"/>
      <c r="O33" s="217"/>
      <c r="P33" s="217"/>
      <c r="Q33" s="217">
        <f t="shared" si="14"/>
        <v>391</v>
      </c>
      <c r="R33" s="217">
        <f t="shared" si="14"/>
        <v>391</v>
      </c>
      <c r="S33" s="186">
        <v>44756</v>
      </c>
      <c r="T33" s="185" t="s">
        <v>185</v>
      </c>
      <c r="U33" s="187">
        <v>3.2902012008220001E+18</v>
      </c>
      <c r="V33" s="201">
        <f>R33</f>
        <v>391</v>
      </c>
      <c r="W33" s="51" t="s">
        <v>51</v>
      </c>
    </row>
    <row r="34" spans="1:23" ht="107.25" customHeight="1" x14ac:dyDescent="0.25">
      <c r="A34" s="175"/>
      <c r="B34" s="301"/>
      <c r="C34" s="66"/>
      <c r="D34" s="66" t="s">
        <v>65</v>
      </c>
      <c r="E34" s="130" t="s">
        <v>151</v>
      </c>
      <c r="F34" s="130" t="s">
        <v>150</v>
      </c>
      <c r="G34" s="217">
        <v>0</v>
      </c>
      <c r="H34" s="217">
        <v>0</v>
      </c>
      <c r="I34" s="217">
        <v>473.35</v>
      </c>
      <c r="J34" s="217">
        <v>473.35</v>
      </c>
      <c r="K34" s="217">
        <v>309.44</v>
      </c>
      <c r="L34" s="217">
        <v>309.44</v>
      </c>
      <c r="M34" s="217"/>
      <c r="N34" s="217"/>
      <c r="O34" s="217"/>
      <c r="P34" s="217"/>
      <c r="Q34" s="217">
        <f t="shared" si="14"/>
        <v>782.79</v>
      </c>
      <c r="R34" s="217">
        <f t="shared" si="14"/>
        <v>782.79</v>
      </c>
      <c r="S34" s="186">
        <v>44925</v>
      </c>
      <c r="T34" s="186">
        <v>44925</v>
      </c>
      <c r="U34" s="186"/>
      <c r="V34" s="201">
        <f>R34</f>
        <v>782.79</v>
      </c>
      <c r="W34" s="51" t="s">
        <v>78</v>
      </c>
    </row>
    <row r="35" spans="1:23" ht="24.75" customHeight="1" x14ac:dyDescent="0.25">
      <c r="A35" s="125"/>
      <c r="B35" s="275" t="s">
        <v>63</v>
      </c>
      <c r="C35" s="275"/>
      <c r="D35" s="275"/>
      <c r="E35" s="130"/>
      <c r="F35" s="70"/>
      <c r="G35" s="227">
        <f>G41+G62+G78+G36</f>
        <v>46247.401010000001</v>
      </c>
      <c r="H35" s="227">
        <f>H41+H62+H78+H36</f>
        <v>46247.401010000001</v>
      </c>
      <c r="I35" s="227">
        <f t="shared" ref="I35:N35" si="16">I62+I78+I36+I41</f>
        <v>943.82450000000006</v>
      </c>
      <c r="J35" s="227">
        <f t="shared" si="16"/>
        <v>943.82450000000006</v>
      </c>
      <c r="K35" s="227">
        <f t="shared" si="16"/>
        <v>28979.949560000001</v>
      </c>
      <c r="L35" s="227">
        <f t="shared" si="16"/>
        <v>23272.144199999999</v>
      </c>
      <c r="M35" s="227">
        <f t="shared" si="16"/>
        <v>17.5</v>
      </c>
      <c r="N35" s="227">
        <f t="shared" si="16"/>
        <v>17.5</v>
      </c>
      <c r="O35" s="227">
        <f>O41+O62+O78</f>
        <v>0</v>
      </c>
      <c r="P35" s="227">
        <f>P41+P62+P78</f>
        <v>0</v>
      </c>
      <c r="Q35" s="227">
        <f>G35+I35+K35+M35+O35</f>
        <v>76188.675069999998</v>
      </c>
      <c r="R35" s="227">
        <f>H35+J35+L35+P35+N35</f>
        <v>70480.869709999999</v>
      </c>
      <c r="S35" s="228"/>
      <c r="T35" s="140"/>
      <c r="U35" s="228"/>
      <c r="V35" s="204"/>
      <c r="W35" s="199"/>
    </row>
    <row r="36" spans="1:23" s="29" customFormat="1" ht="51" customHeight="1" x14ac:dyDescent="0.25">
      <c r="A36" s="271">
        <v>5</v>
      </c>
      <c r="B36" s="272" t="s">
        <v>31</v>
      </c>
      <c r="C36" s="60">
        <v>7</v>
      </c>
      <c r="D36" s="60" t="s">
        <v>41</v>
      </c>
      <c r="E36" s="296" t="s">
        <v>47</v>
      </c>
      <c r="F36" s="280" t="s">
        <v>146</v>
      </c>
      <c r="G36" s="226">
        <f t="shared" ref="G36:I36" si="17">G37+G38+G39</f>
        <v>46247.401010000001</v>
      </c>
      <c r="H36" s="226">
        <f t="shared" si="17"/>
        <v>46247.401010000001</v>
      </c>
      <c r="I36" s="226">
        <f t="shared" si="17"/>
        <v>943.82450000000006</v>
      </c>
      <c r="J36" s="226">
        <f>J37+J38+J39+J40</f>
        <v>943.82450000000006</v>
      </c>
      <c r="K36" s="226">
        <f>K37+K38+K39+K40</f>
        <v>10853.98187</v>
      </c>
      <c r="L36" s="226">
        <f>L37+L38+L39+L40</f>
        <v>10853.98187</v>
      </c>
      <c r="M36" s="226">
        <f t="shared" ref="M36:R36" si="18">M37+M38+M39</f>
        <v>0</v>
      </c>
      <c r="N36" s="226">
        <f t="shared" si="18"/>
        <v>0</v>
      </c>
      <c r="O36" s="226">
        <f t="shared" si="18"/>
        <v>0</v>
      </c>
      <c r="P36" s="226">
        <f t="shared" si="18"/>
        <v>0</v>
      </c>
      <c r="Q36" s="226">
        <f t="shared" si="18"/>
        <v>58045.207380000007</v>
      </c>
      <c r="R36" s="226">
        <f t="shared" si="18"/>
        <v>58045.207380000007</v>
      </c>
      <c r="S36" s="195"/>
      <c r="T36" s="242"/>
      <c r="U36" s="191"/>
      <c r="V36" s="234">
        <f>V37+V38+V39</f>
        <v>58045.207380000007</v>
      </c>
      <c r="W36" s="338" t="s">
        <v>51</v>
      </c>
    </row>
    <row r="37" spans="1:23" ht="43.5" customHeight="1" x14ac:dyDescent="0.25">
      <c r="A37" s="271"/>
      <c r="B37" s="273"/>
      <c r="C37" s="66" t="s">
        <v>10</v>
      </c>
      <c r="D37" s="163" t="s">
        <v>121</v>
      </c>
      <c r="E37" s="296"/>
      <c r="F37" s="286"/>
      <c r="G37" s="24">
        <v>44640.989690000002</v>
      </c>
      <c r="H37" s="24">
        <f>G37</f>
        <v>44640.989690000002</v>
      </c>
      <c r="I37" s="24">
        <v>911.04060000000004</v>
      </c>
      <c r="J37" s="24">
        <f>I37</f>
        <v>911.04060000000004</v>
      </c>
      <c r="K37" s="24">
        <v>10476.966969999999</v>
      </c>
      <c r="L37" s="24">
        <f>K37</f>
        <v>10476.966969999999</v>
      </c>
      <c r="M37" s="24">
        <v>0</v>
      </c>
      <c r="N37" s="24">
        <v>0</v>
      </c>
      <c r="O37" s="24"/>
      <c r="P37" s="24"/>
      <c r="Q37" s="24">
        <f t="shared" ref="Q37:R38" si="19">G37+I37+K37+M37</f>
        <v>56028.997260000004</v>
      </c>
      <c r="R37" s="24">
        <f>Q37</f>
        <v>56028.997260000004</v>
      </c>
      <c r="S37" s="50">
        <v>44805</v>
      </c>
      <c r="T37" s="50">
        <v>44915</v>
      </c>
      <c r="U37" s="247" t="s">
        <v>129</v>
      </c>
      <c r="V37" s="24">
        <f>Q37</f>
        <v>56028.997260000004</v>
      </c>
      <c r="W37" s="339"/>
    </row>
    <row r="38" spans="1:23" ht="90.75" customHeight="1" x14ac:dyDescent="0.25">
      <c r="A38" s="271"/>
      <c r="B38" s="273"/>
      <c r="C38" s="66" t="s">
        <v>11</v>
      </c>
      <c r="D38" s="163" t="s">
        <v>122</v>
      </c>
      <c r="E38" s="296"/>
      <c r="F38" s="286"/>
      <c r="G38" s="54">
        <f>1606411.32/1000</f>
        <v>1606.4113200000002</v>
      </c>
      <c r="H38" s="54">
        <f>1606411.32/1000</f>
        <v>1606.4113200000002</v>
      </c>
      <c r="I38" s="54">
        <f>32783.9/1000</f>
        <v>32.783900000000003</v>
      </c>
      <c r="J38" s="54">
        <f>32783.9/1000</f>
        <v>32.783900000000003</v>
      </c>
      <c r="K38" s="54">
        <f>377014.9/1000</f>
        <v>377.01490000000001</v>
      </c>
      <c r="L38" s="54">
        <f>377014.9/1000</f>
        <v>377.01490000000001</v>
      </c>
      <c r="M38" s="24">
        <v>0</v>
      </c>
      <c r="N38" s="24">
        <v>0</v>
      </c>
      <c r="O38" s="24"/>
      <c r="P38" s="24"/>
      <c r="Q38" s="24">
        <f t="shared" si="19"/>
        <v>2016.2101200000002</v>
      </c>
      <c r="R38" s="24">
        <f t="shared" si="19"/>
        <v>2016.2101200000002</v>
      </c>
      <c r="S38" s="50">
        <v>44743</v>
      </c>
      <c r="T38" s="50">
        <v>44740</v>
      </c>
      <c r="U38" s="247" t="s">
        <v>130</v>
      </c>
      <c r="V38" s="24">
        <f>R38</f>
        <v>2016.2101200000002</v>
      </c>
      <c r="W38" s="339"/>
    </row>
    <row r="39" spans="1:23" hidden="1" x14ac:dyDescent="0.25">
      <c r="A39" s="271"/>
      <c r="B39" s="273"/>
      <c r="C39" s="66" t="s">
        <v>12</v>
      </c>
      <c r="D39" s="149"/>
      <c r="E39" s="296"/>
      <c r="F39" s="286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14"/>
      <c r="R39" s="214"/>
      <c r="S39" s="190"/>
      <c r="T39" s="243"/>
      <c r="U39" s="190"/>
      <c r="V39" s="234">
        <f t="shared" ref="V39" si="20">R39</f>
        <v>0</v>
      </c>
      <c r="W39" s="339"/>
    </row>
    <row r="40" spans="1:23" x14ac:dyDescent="0.25">
      <c r="A40" s="271"/>
      <c r="B40" s="273"/>
      <c r="C40" s="66" t="s">
        <v>76</v>
      </c>
      <c r="D40" s="67"/>
      <c r="E40" s="296"/>
      <c r="F40" s="286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14"/>
      <c r="R40" s="214"/>
      <c r="S40" s="190"/>
      <c r="T40" s="244"/>
      <c r="U40" s="190"/>
      <c r="V40" s="234"/>
      <c r="W40" s="339"/>
    </row>
    <row r="41" spans="1:23" s="26" customFormat="1" ht="45" customHeight="1" x14ac:dyDescent="0.25">
      <c r="A41" s="271"/>
      <c r="B41" s="273"/>
      <c r="C41" s="283" t="s">
        <v>43</v>
      </c>
      <c r="D41" s="65" t="s">
        <v>41</v>
      </c>
      <c r="E41" s="260" t="s">
        <v>40</v>
      </c>
      <c r="F41" s="260"/>
      <c r="G41" s="217">
        <f>G42+G43+G44+G45+G46+G47+G52+G54+G57</f>
        <v>0</v>
      </c>
      <c r="H41" s="217">
        <f>H42+H43+H44+H45+H46+H47+H52+H54+H57</f>
        <v>0</v>
      </c>
      <c r="I41" s="217">
        <f t="shared" ref="I41:J41" si="21">I42+I43+I44+I45+I46+I47+I52+I54+I57</f>
        <v>0</v>
      </c>
      <c r="J41" s="217">
        <f t="shared" si="21"/>
        <v>0</v>
      </c>
      <c r="K41" s="217">
        <f>K42+K43+K44+K45+K46+K47+K52+K53+K54+K56+K55+K48+K49+K50+K51</f>
        <v>11292.28254</v>
      </c>
      <c r="L41" s="217">
        <f>L42+L43+L44+L45+L46+L47+L52+L53+L54+L56+L55+L48+L49+L50+L51</f>
        <v>11292.28254</v>
      </c>
      <c r="M41" s="217">
        <f t="shared" ref="M41:P41" si="22">M42+M43+M44+M45+M46+M47+M52+M53+M54+M56+M55</f>
        <v>0</v>
      </c>
      <c r="N41" s="217">
        <f t="shared" si="22"/>
        <v>0</v>
      </c>
      <c r="O41" s="217">
        <f t="shared" si="22"/>
        <v>0</v>
      </c>
      <c r="P41" s="217">
        <f t="shared" si="22"/>
        <v>0</v>
      </c>
      <c r="Q41" s="217">
        <f>Q42+Q43+Q44+Q45+Q46+Q47+Q52+Q53+Q54+Q56+Q55+Q48+Q49+Q50+Q51</f>
        <v>11292.28254</v>
      </c>
      <c r="R41" s="217">
        <f>R42+R43+R44+R45+R46+R47+R52+R53+R54+R56+R55+R48+R49+R50+R51</f>
        <v>11292.28254</v>
      </c>
      <c r="S41" s="190"/>
      <c r="T41" s="244"/>
      <c r="U41" s="190"/>
      <c r="V41" s="214">
        <f>R41</f>
        <v>11292.28254</v>
      </c>
      <c r="W41" s="339"/>
    </row>
    <row r="42" spans="1:23" ht="38.25" x14ac:dyDescent="0.25">
      <c r="A42" s="271"/>
      <c r="B42" s="273"/>
      <c r="C42" s="284"/>
      <c r="D42" s="163" t="s">
        <v>121</v>
      </c>
      <c r="E42" s="266"/>
      <c r="F42" s="266"/>
      <c r="G42" s="24">
        <v>0</v>
      </c>
      <c r="H42" s="24">
        <v>0</v>
      </c>
      <c r="I42" s="24">
        <v>0</v>
      </c>
      <c r="J42" s="24">
        <v>0</v>
      </c>
      <c r="K42" s="24">
        <f>7314996.4/1000</f>
        <v>7314.9964</v>
      </c>
      <c r="L42" s="24">
        <f>K42</f>
        <v>7314.9964</v>
      </c>
      <c r="M42" s="24">
        <v>0</v>
      </c>
      <c r="N42" s="24">
        <v>0</v>
      </c>
      <c r="O42" s="24"/>
      <c r="P42" s="24"/>
      <c r="Q42" s="24">
        <f t="shared" ref="Q42:R46" si="23">G42+I42+K42+M42</f>
        <v>7314.9964</v>
      </c>
      <c r="R42" s="24">
        <f t="shared" si="23"/>
        <v>7314.9964</v>
      </c>
      <c r="S42" s="50">
        <v>44805</v>
      </c>
      <c r="T42" s="50">
        <v>44915</v>
      </c>
      <c r="U42" s="247" t="s">
        <v>129</v>
      </c>
      <c r="V42" s="24">
        <f>Q42</f>
        <v>7314.9964</v>
      </c>
      <c r="W42" s="339"/>
    </row>
    <row r="43" spans="1:23" ht="38.25" x14ac:dyDescent="0.25">
      <c r="A43" s="271"/>
      <c r="B43" s="273"/>
      <c r="C43" s="284"/>
      <c r="D43" s="163" t="s">
        <v>122</v>
      </c>
      <c r="E43" s="266"/>
      <c r="F43" s="266"/>
      <c r="G43" s="24">
        <v>0</v>
      </c>
      <c r="H43" s="24">
        <v>0</v>
      </c>
      <c r="I43" s="24">
        <v>0</v>
      </c>
      <c r="J43" s="24">
        <v>0</v>
      </c>
      <c r="K43" s="54">
        <f>295055.14/1000</f>
        <v>295.05513999999999</v>
      </c>
      <c r="L43" s="54">
        <f>295055.14/1000</f>
        <v>295.05513999999999</v>
      </c>
      <c r="M43" s="24">
        <v>0</v>
      </c>
      <c r="N43" s="24">
        <v>0</v>
      </c>
      <c r="O43" s="24"/>
      <c r="P43" s="24"/>
      <c r="Q43" s="24">
        <f t="shared" si="23"/>
        <v>295.05513999999999</v>
      </c>
      <c r="R43" s="24">
        <f t="shared" si="23"/>
        <v>295.05513999999999</v>
      </c>
      <c r="S43" s="50">
        <v>44743</v>
      </c>
      <c r="T43" s="50">
        <v>44740</v>
      </c>
      <c r="U43" s="247" t="s">
        <v>130</v>
      </c>
      <c r="V43" s="24">
        <f>R43</f>
        <v>295.05513999999999</v>
      </c>
      <c r="W43" s="339"/>
    </row>
    <row r="44" spans="1:23" ht="38.25" x14ac:dyDescent="0.25">
      <c r="A44" s="271"/>
      <c r="B44" s="273"/>
      <c r="C44" s="284"/>
      <c r="D44" s="248" t="s">
        <v>186</v>
      </c>
      <c r="E44" s="266"/>
      <c r="F44" s="266"/>
      <c r="G44" s="24">
        <v>0</v>
      </c>
      <c r="H44" s="24">
        <v>0</v>
      </c>
      <c r="I44" s="24">
        <v>0</v>
      </c>
      <c r="J44" s="24">
        <v>0</v>
      </c>
      <c r="K44" s="54">
        <f>63053.8/1000</f>
        <v>63.053800000000003</v>
      </c>
      <c r="L44" s="54">
        <f>K44</f>
        <v>63.053800000000003</v>
      </c>
      <c r="M44" s="24">
        <v>0</v>
      </c>
      <c r="N44" s="24">
        <v>0</v>
      </c>
      <c r="O44" s="24"/>
      <c r="P44" s="24"/>
      <c r="Q44" s="24">
        <f t="shared" si="23"/>
        <v>63.053800000000003</v>
      </c>
      <c r="R44" s="24">
        <f t="shared" si="23"/>
        <v>63.053800000000003</v>
      </c>
      <c r="S44" s="50">
        <v>44896</v>
      </c>
      <c r="T44" s="50">
        <v>44848</v>
      </c>
      <c r="U44" s="247" t="s">
        <v>193</v>
      </c>
      <c r="V44" s="24">
        <f>R44</f>
        <v>63.053800000000003</v>
      </c>
      <c r="W44" s="339"/>
    </row>
    <row r="45" spans="1:23" ht="51" x14ac:dyDescent="0.25">
      <c r="A45" s="271"/>
      <c r="B45" s="273"/>
      <c r="C45" s="284"/>
      <c r="D45" s="163" t="s">
        <v>123</v>
      </c>
      <c r="E45" s="266"/>
      <c r="F45" s="266"/>
      <c r="G45" s="24">
        <v>0</v>
      </c>
      <c r="H45" s="24">
        <v>0</v>
      </c>
      <c r="I45" s="24">
        <v>0</v>
      </c>
      <c r="J45" s="24">
        <v>0</v>
      </c>
      <c r="K45" s="24">
        <v>595</v>
      </c>
      <c r="L45" s="24">
        <f>K45</f>
        <v>595</v>
      </c>
      <c r="M45" s="24">
        <v>0</v>
      </c>
      <c r="N45" s="24">
        <v>0</v>
      </c>
      <c r="O45" s="24"/>
      <c r="P45" s="24"/>
      <c r="Q45" s="24">
        <f t="shared" si="23"/>
        <v>595</v>
      </c>
      <c r="R45" s="24">
        <f t="shared" ref="R45:R50" si="24">H45+J45+L45+N45</f>
        <v>595</v>
      </c>
      <c r="S45" s="50">
        <v>44805</v>
      </c>
      <c r="T45" s="50">
        <v>44917</v>
      </c>
      <c r="U45" s="247" t="s">
        <v>194</v>
      </c>
      <c r="V45" s="24">
        <f>R45</f>
        <v>595</v>
      </c>
      <c r="W45" s="339"/>
    </row>
    <row r="46" spans="1:23" ht="63.75" x14ac:dyDescent="0.25">
      <c r="A46" s="271"/>
      <c r="B46" s="273"/>
      <c r="C46" s="284"/>
      <c r="D46" s="163" t="s">
        <v>187</v>
      </c>
      <c r="E46" s="266"/>
      <c r="F46" s="266"/>
      <c r="G46" s="24">
        <v>0</v>
      </c>
      <c r="H46" s="24">
        <v>0</v>
      </c>
      <c r="I46" s="24">
        <v>0</v>
      </c>
      <c r="J46" s="24">
        <v>0</v>
      </c>
      <c r="K46" s="24">
        <v>23</v>
      </c>
      <c r="L46" s="24">
        <v>23</v>
      </c>
      <c r="M46" s="24">
        <v>0</v>
      </c>
      <c r="N46" s="24">
        <v>0</v>
      </c>
      <c r="O46" s="24"/>
      <c r="P46" s="24"/>
      <c r="Q46" s="24">
        <f t="shared" si="23"/>
        <v>23</v>
      </c>
      <c r="R46" s="24">
        <f t="shared" si="24"/>
        <v>23</v>
      </c>
      <c r="S46" s="50">
        <v>44743</v>
      </c>
      <c r="T46" s="50">
        <v>44746</v>
      </c>
      <c r="U46" s="247" t="s">
        <v>169</v>
      </c>
      <c r="V46" s="24">
        <v>23</v>
      </c>
      <c r="W46" s="339"/>
    </row>
    <row r="47" spans="1:23" ht="25.5" x14ac:dyDescent="0.25">
      <c r="A47" s="271"/>
      <c r="B47" s="273"/>
      <c r="C47" s="284"/>
      <c r="D47" s="163" t="s">
        <v>124</v>
      </c>
      <c r="E47" s="266"/>
      <c r="F47" s="266"/>
      <c r="G47" s="24">
        <v>0</v>
      </c>
      <c r="H47" s="24">
        <v>0</v>
      </c>
      <c r="I47" s="24">
        <v>0</v>
      </c>
      <c r="J47" s="24">
        <v>0</v>
      </c>
      <c r="K47" s="24">
        <v>470</v>
      </c>
      <c r="L47" s="24">
        <f>K47</f>
        <v>470</v>
      </c>
      <c r="M47" s="24">
        <v>0</v>
      </c>
      <c r="N47" s="24">
        <v>0</v>
      </c>
      <c r="O47" s="24"/>
      <c r="P47" s="24"/>
      <c r="Q47" s="24">
        <f t="shared" ref="Q47:Q55" si="25">G47+I47+K47+M47</f>
        <v>470</v>
      </c>
      <c r="R47" s="24">
        <f t="shared" si="24"/>
        <v>470</v>
      </c>
      <c r="S47" s="50">
        <v>44713</v>
      </c>
      <c r="T47" s="50">
        <v>44732</v>
      </c>
      <c r="U47" s="247" t="s">
        <v>132</v>
      </c>
      <c r="V47" s="24">
        <f>R47</f>
        <v>470</v>
      </c>
      <c r="W47" s="339"/>
    </row>
    <row r="48" spans="1:23" ht="25.5" x14ac:dyDescent="0.25">
      <c r="A48" s="271"/>
      <c r="B48" s="273"/>
      <c r="C48" s="284"/>
      <c r="D48" s="163" t="s">
        <v>125</v>
      </c>
      <c r="E48" s="266"/>
      <c r="F48" s="266"/>
      <c r="G48" s="24">
        <v>0</v>
      </c>
      <c r="H48" s="24">
        <v>0</v>
      </c>
      <c r="I48" s="24">
        <v>0</v>
      </c>
      <c r="J48" s="24">
        <v>0</v>
      </c>
      <c r="K48" s="24">
        <v>144.71600000000001</v>
      </c>
      <c r="L48" s="24">
        <f>K48</f>
        <v>144.71600000000001</v>
      </c>
      <c r="M48" s="24">
        <v>0</v>
      </c>
      <c r="N48" s="24">
        <v>0</v>
      </c>
      <c r="O48" s="24"/>
      <c r="P48" s="24"/>
      <c r="Q48" s="24">
        <f t="shared" si="25"/>
        <v>144.71600000000001</v>
      </c>
      <c r="R48" s="24">
        <f t="shared" si="24"/>
        <v>144.71600000000001</v>
      </c>
      <c r="S48" s="50">
        <v>44640</v>
      </c>
      <c r="T48" s="50">
        <v>44641</v>
      </c>
      <c r="U48" s="247" t="s">
        <v>133</v>
      </c>
      <c r="V48" s="24">
        <v>144.71600000000001</v>
      </c>
      <c r="W48" s="339"/>
    </row>
    <row r="49" spans="1:23" ht="25.5" x14ac:dyDescent="0.25">
      <c r="A49" s="271"/>
      <c r="B49" s="273"/>
      <c r="C49" s="284"/>
      <c r="D49" s="163" t="s">
        <v>126</v>
      </c>
      <c r="E49" s="266"/>
      <c r="F49" s="266"/>
      <c r="G49" s="24">
        <v>0</v>
      </c>
      <c r="H49" s="24">
        <v>0</v>
      </c>
      <c r="I49" s="24">
        <v>0</v>
      </c>
      <c r="J49" s="24">
        <v>0</v>
      </c>
      <c r="K49" s="24">
        <v>441.67680000000001</v>
      </c>
      <c r="L49" s="24">
        <f>K49</f>
        <v>441.67680000000001</v>
      </c>
      <c r="M49" s="24">
        <v>0</v>
      </c>
      <c r="N49" s="24">
        <v>0</v>
      </c>
      <c r="O49" s="24"/>
      <c r="P49" s="24"/>
      <c r="Q49" s="24">
        <f t="shared" si="25"/>
        <v>441.67680000000001</v>
      </c>
      <c r="R49" s="24">
        <f t="shared" si="24"/>
        <v>441.67680000000001</v>
      </c>
      <c r="S49" s="50">
        <v>44571</v>
      </c>
      <c r="T49" s="50">
        <v>44571</v>
      </c>
      <c r="U49" s="51" t="s">
        <v>135</v>
      </c>
      <c r="V49" s="24">
        <v>441.67680000000001</v>
      </c>
      <c r="W49" s="339"/>
    </row>
    <row r="50" spans="1:23" ht="51" x14ac:dyDescent="0.25">
      <c r="A50" s="271"/>
      <c r="B50" s="273"/>
      <c r="C50" s="284"/>
      <c r="D50" s="163" t="s">
        <v>188</v>
      </c>
      <c r="E50" s="266"/>
      <c r="F50" s="266"/>
      <c r="G50" s="24">
        <v>0</v>
      </c>
      <c r="H50" s="24">
        <v>0</v>
      </c>
      <c r="I50" s="24">
        <v>0</v>
      </c>
      <c r="J50" s="24">
        <v>0</v>
      </c>
      <c r="K50" s="24">
        <v>582.50639999999999</v>
      </c>
      <c r="L50" s="24">
        <v>582.50639999999999</v>
      </c>
      <c r="M50" s="24">
        <v>0</v>
      </c>
      <c r="N50" s="24">
        <v>0</v>
      </c>
      <c r="O50" s="24"/>
      <c r="P50" s="24"/>
      <c r="Q50" s="24">
        <f t="shared" si="25"/>
        <v>582.50639999999999</v>
      </c>
      <c r="R50" s="24">
        <f t="shared" si="24"/>
        <v>582.50639999999999</v>
      </c>
      <c r="S50" s="50">
        <v>44713</v>
      </c>
      <c r="T50" s="50">
        <v>44719</v>
      </c>
      <c r="U50" s="51" t="s">
        <v>167</v>
      </c>
      <c r="V50" s="24">
        <f t="shared" ref="V50:V56" si="26">R50</f>
        <v>582.50639999999999</v>
      </c>
      <c r="W50" s="339"/>
    </row>
    <row r="51" spans="1:23" ht="38.25" x14ac:dyDescent="0.25">
      <c r="A51" s="271"/>
      <c r="B51" s="273"/>
      <c r="C51" s="284"/>
      <c r="D51" s="163" t="s">
        <v>189</v>
      </c>
      <c r="E51" s="266"/>
      <c r="F51" s="266"/>
      <c r="G51" s="24">
        <v>0</v>
      </c>
      <c r="H51" s="24">
        <v>0</v>
      </c>
      <c r="I51" s="24">
        <v>0</v>
      </c>
      <c r="J51" s="24">
        <v>0</v>
      </c>
      <c r="K51" s="24">
        <v>599.99800000000005</v>
      </c>
      <c r="L51" s="24">
        <v>599.99800000000005</v>
      </c>
      <c r="M51" s="24">
        <v>0</v>
      </c>
      <c r="N51" s="24">
        <v>0</v>
      </c>
      <c r="O51" s="24"/>
      <c r="P51" s="24"/>
      <c r="Q51" s="24">
        <f t="shared" si="25"/>
        <v>599.99800000000005</v>
      </c>
      <c r="R51" s="24">
        <f t="shared" ref="R51:R56" si="27">H51+J51+L51+N51</f>
        <v>599.99800000000005</v>
      </c>
      <c r="S51" s="50">
        <v>44713</v>
      </c>
      <c r="T51" s="50">
        <v>44719</v>
      </c>
      <c r="U51" s="51" t="s">
        <v>168</v>
      </c>
      <c r="V51" s="24">
        <f t="shared" si="26"/>
        <v>599.99800000000005</v>
      </c>
      <c r="W51" s="339"/>
    </row>
    <row r="52" spans="1:23" ht="63.75" x14ac:dyDescent="0.25">
      <c r="A52" s="271"/>
      <c r="B52" s="273"/>
      <c r="C52" s="284"/>
      <c r="D52" s="249" t="s">
        <v>173</v>
      </c>
      <c r="E52" s="266"/>
      <c r="F52" s="266"/>
      <c r="G52" s="24">
        <v>0</v>
      </c>
      <c r="H52" s="24">
        <v>0</v>
      </c>
      <c r="I52" s="24">
        <v>0</v>
      </c>
      <c r="J52" s="24">
        <v>0</v>
      </c>
      <c r="K52" s="24">
        <v>80</v>
      </c>
      <c r="L52" s="24">
        <v>80</v>
      </c>
      <c r="M52" s="24">
        <v>0</v>
      </c>
      <c r="N52" s="24">
        <v>0</v>
      </c>
      <c r="O52" s="24"/>
      <c r="P52" s="24"/>
      <c r="Q52" s="24">
        <f t="shared" si="25"/>
        <v>80</v>
      </c>
      <c r="R52" s="24">
        <f>H52+J52+L52+N52</f>
        <v>80</v>
      </c>
      <c r="S52" s="50">
        <v>44722</v>
      </c>
      <c r="T52" s="50">
        <v>44718</v>
      </c>
      <c r="U52" s="51" t="s">
        <v>166</v>
      </c>
      <c r="V52" s="24">
        <f t="shared" si="26"/>
        <v>80</v>
      </c>
      <c r="W52" s="339"/>
    </row>
    <row r="53" spans="1:23" ht="38.25" x14ac:dyDescent="0.25">
      <c r="A53" s="271"/>
      <c r="B53" s="273"/>
      <c r="C53" s="284"/>
      <c r="D53" s="248" t="s">
        <v>190</v>
      </c>
      <c r="E53" s="266"/>
      <c r="F53" s="266"/>
      <c r="G53" s="24"/>
      <c r="H53" s="24">
        <v>0</v>
      </c>
      <c r="I53" s="24">
        <v>0</v>
      </c>
      <c r="J53" s="24">
        <v>0</v>
      </c>
      <c r="K53" s="24">
        <v>125</v>
      </c>
      <c r="L53" s="24">
        <v>125</v>
      </c>
      <c r="M53" s="24">
        <v>0</v>
      </c>
      <c r="N53" s="24">
        <v>0</v>
      </c>
      <c r="O53" s="24"/>
      <c r="P53" s="24"/>
      <c r="Q53" s="24">
        <f t="shared" si="25"/>
        <v>125</v>
      </c>
      <c r="R53" s="24">
        <f>H53+J53+L53+N53</f>
        <v>125</v>
      </c>
      <c r="S53" s="50">
        <v>44901</v>
      </c>
      <c r="T53" s="50">
        <v>44901</v>
      </c>
      <c r="U53" s="51" t="s">
        <v>195</v>
      </c>
      <c r="V53" s="24">
        <f t="shared" si="26"/>
        <v>125</v>
      </c>
      <c r="W53" s="339"/>
    </row>
    <row r="54" spans="1:23" ht="25.5" x14ac:dyDescent="0.25">
      <c r="A54" s="271"/>
      <c r="B54" s="273"/>
      <c r="C54" s="284"/>
      <c r="D54" s="249" t="s">
        <v>191</v>
      </c>
      <c r="E54" s="266"/>
      <c r="F54" s="266"/>
      <c r="G54" s="24">
        <v>0</v>
      </c>
      <c r="H54" s="24">
        <v>0</v>
      </c>
      <c r="I54" s="24">
        <v>0</v>
      </c>
      <c r="J54" s="24">
        <v>0</v>
      </c>
      <c r="K54" s="24">
        <v>128</v>
      </c>
      <c r="L54" s="24">
        <f>K54</f>
        <v>128</v>
      </c>
      <c r="M54" s="24">
        <v>0</v>
      </c>
      <c r="N54" s="24">
        <v>0</v>
      </c>
      <c r="O54" s="24"/>
      <c r="P54" s="24"/>
      <c r="Q54" s="24">
        <f t="shared" si="25"/>
        <v>128</v>
      </c>
      <c r="R54" s="24">
        <f>H54+J54+L54+N54</f>
        <v>128</v>
      </c>
      <c r="S54" s="50">
        <v>44917</v>
      </c>
      <c r="T54" s="50">
        <v>44917</v>
      </c>
      <c r="U54" s="51" t="s">
        <v>196</v>
      </c>
      <c r="V54" s="24">
        <f t="shared" si="26"/>
        <v>128</v>
      </c>
      <c r="W54" s="339"/>
    </row>
    <row r="55" spans="1:23" ht="38.25" x14ac:dyDescent="0.25">
      <c r="A55" s="271"/>
      <c r="B55" s="273"/>
      <c r="C55" s="284"/>
      <c r="D55" s="249" t="s">
        <v>192</v>
      </c>
      <c r="E55" s="266"/>
      <c r="F55" s="266"/>
      <c r="G55" s="24">
        <v>0</v>
      </c>
      <c r="H55" s="24">
        <v>0</v>
      </c>
      <c r="I55" s="24">
        <v>0</v>
      </c>
      <c r="J55" s="24">
        <v>0</v>
      </c>
      <c r="K55" s="24">
        <v>60</v>
      </c>
      <c r="L55" s="24">
        <f>K55</f>
        <v>60</v>
      </c>
      <c r="M55" s="24">
        <v>0</v>
      </c>
      <c r="N55" s="24">
        <v>0</v>
      </c>
      <c r="O55" s="24"/>
      <c r="P55" s="24"/>
      <c r="Q55" s="24">
        <f t="shared" si="25"/>
        <v>60</v>
      </c>
      <c r="R55" s="24">
        <f>H55+J55+L55+N55</f>
        <v>60</v>
      </c>
      <c r="S55" s="50">
        <v>44910</v>
      </c>
      <c r="T55" s="50">
        <v>44910</v>
      </c>
      <c r="U55" s="51" t="s">
        <v>197</v>
      </c>
      <c r="V55" s="24">
        <f t="shared" si="26"/>
        <v>60</v>
      </c>
      <c r="W55" s="339"/>
    </row>
    <row r="56" spans="1:23" ht="51" x14ac:dyDescent="0.25">
      <c r="A56" s="271"/>
      <c r="B56" s="273"/>
      <c r="C56" s="284"/>
      <c r="D56" s="249" t="s">
        <v>128</v>
      </c>
      <c r="E56" s="266"/>
      <c r="F56" s="266"/>
      <c r="G56" s="24">
        <v>0</v>
      </c>
      <c r="H56" s="24">
        <v>0</v>
      </c>
      <c r="I56" s="24">
        <v>0</v>
      </c>
      <c r="J56" s="24">
        <v>0</v>
      </c>
      <c r="K56" s="24">
        <v>369.28</v>
      </c>
      <c r="L56" s="24">
        <f>K56</f>
        <v>369.28</v>
      </c>
      <c r="M56" s="24">
        <v>0</v>
      </c>
      <c r="N56" s="24">
        <v>0</v>
      </c>
      <c r="O56" s="24"/>
      <c r="P56" s="24"/>
      <c r="Q56" s="24">
        <f t="shared" ref="Q56" si="28">G56+I56+K56+M56</f>
        <v>369.28</v>
      </c>
      <c r="R56" s="24">
        <f t="shared" si="27"/>
        <v>369.28</v>
      </c>
      <c r="S56" s="50">
        <v>44403</v>
      </c>
      <c r="T56" s="50">
        <v>44859</v>
      </c>
      <c r="U56" s="247" t="s">
        <v>137</v>
      </c>
      <c r="V56" s="24">
        <f t="shared" si="26"/>
        <v>369.28</v>
      </c>
      <c r="W56" s="339"/>
    </row>
    <row r="57" spans="1:23" x14ac:dyDescent="0.25">
      <c r="A57" s="271"/>
      <c r="B57" s="273"/>
      <c r="C57" s="308"/>
      <c r="D57" s="67"/>
      <c r="E57" s="266"/>
      <c r="F57" s="266"/>
      <c r="G57" s="230"/>
      <c r="H57" s="230"/>
      <c r="I57" s="230"/>
      <c r="J57" s="230"/>
      <c r="K57" s="201">
        <v>0</v>
      </c>
      <c r="L57" s="201">
        <v>0</v>
      </c>
      <c r="M57" s="201"/>
      <c r="N57" s="201"/>
      <c r="O57" s="201"/>
      <c r="P57" s="201"/>
      <c r="Q57" s="201">
        <f t="shared" ref="Q57:R57" si="29">G57+I57+K57+M57+O57</f>
        <v>0</v>
      </c>
      <c r="R57" s="201">
        <f t="shared" si="29"/>
        <v>0</v>
      </c>
      <c r="S57" s="195"/>
      <c r="T57" s="191"/>
      <c r="U57" s="107"/>
      <c r="V57" s="201">
        <f t="shared" ref="V57" si="30">R57</f>
        <v>0</v>
      </c>
      <c r="W57" s="340"/>
    </row>
    <row r="58" spans="1:23" s="29" customFormat="1" ht="25.5" x14ac:dyDescent="0.25">
      <c r="A58" s="271"/>
      <c r="B58" s="273"/>
      <c r="C58" s="46">
        <v>8</v>
      </c>
      <c r="D58" s="46" t="s">
        <v>13</v>
      </c>
      <c r="E58" s="279" t="s">
        <v>48</v>
      </c>
      <c r="F58" s="279" t="s">
        <v>57</v>
      </c>
      <c r="G58" s="226">
        <f>G59+G60+G61</f>
        <v>0</v>
      </c>
      <c r="H58" s="226">
        <f t="shared" ref="H58:R58" si="31">H59+H60+H61</f>
        <v>0</v>
      </c>
      <c r="I58" s="226">
        <f t="shared" si="31"/>
        <v>0</v>
      </c>
      <c r="J58" s="226">
        <f t="shared" si="31"/>
        <v>0</v>
      </c>
      <c r="K58" s="226">
        <f t="shared" si="31"/>
        <v>0</v>
      </c>
      <c r="L58" s="226">
        <f t="shared" si="31"/>
        <v>0</v>
      </c>
      <c r="M58" s="226">
        <f t="shared" si="31"/>
        <v>0</v>
      </c>
      <c r="N58" s="226">
        <f t="shared" si="31"/>
        <v>0</v>
      </c>
      <c r="O58" s="226">
        <f t="shared" si="31"/>
        <v>0</v>
      </c>
      <c r="P58" s="226">
        <f t="shared" si="31"/>
        <v>0</v>
      </c>
      <c r="Q58" s="226">
        <f t="shared" si="31"/>
        <v>0</v>
      </c>
      <c r="R58" s="226">
        <f t="shared" si="31"/>
        <v>0</v>
      </c>
      <c r="S58" s="215"/>
      <c r="T58" s="191"/>
      <c r="U58" s="191"/>
      <c r="V58" s="234"/>
      <c r="W58" s="320" t="s">
        <v>51</v>
      </c>
    </row>
    <row r="59" spans="1:23" x14ac:dyDescent="0.25">
      <c r="A59" s="271"/>
      <c r="B59" s="273"/>
      <c r="C59" s="130"/>
      <c r="D59" s="46"/>
      <c r="E59" s="280"/>
      <c r="F59" s="280"/>
      <c r="G59" s="209">
        <v>0</v>
      </c>
      <c r="H59" s="209">
        <v>0</v>
      </c>
      <c r="I59" s="209">
        <v>0</v>
      </c>
      <c r="J59" s="209">
        <v>0</v>
      </c>
      <c r="K59" s="209">
        <v>0</v>
      </c>
      <c r="L59" s="209">
        <v>0</v>
      </c>
      <c r="M59" s="209">
        <v>0</v>
      </c>
      <c r="N59" s="209">
        <v>0</v>
      </c>
      <c r="O59" s="209">
        <v>0</v>
      </c>
      <c r="P59" s="209">
        <v>0</v>
      </c>
      <c r="Q59" s="201">
        <f t="shared" ref="Q59:R60" si="32">G59+I59+K59+M59+O59</f>
        <v>0</v>
      </c>
      <c r="R59" s="201">
        <f t="shared" si="32"/>
        <v>0</v>
      </c>
      <c r="S59" s="186"/>
      <c r="T59" s="193"/>
      <c r="U59" s="51"/>
      <c r="V59" s="235"/>
      <c r="W59" s="320"/>
    </row>
    <row r="60" spans="1:23" x14ac:dyDescent="0.25">
      <c r="A60" s="271"/>
      <c r="B60" s="273"/>
      <c r="C60" s="131"/>
      <c r="D60" s="14"/>
      <c r="E60" s="280"/>
      <c r="F60" s="280"/>
      <c r="G60" s="209">
        <v>0</v>
      </c>
      <c r="H60" s="209">
        <v>0</v>
      </c>
      <c r="I60" s="209">
        <v>0</v>
      </c>
      <c r="J60" s="209">
        <v>0</v>
      </c>
      <c r="K60" s="209">
        <v>0</v>
      </c>
      <c r="L60" s="209">
        <v>0</v>
      </c>
      <c r="M60" s="209">
        <v>0</v>
      </c>
      <c r="N60" s="209">
        <v>0</v>
      </c>
      <c r="O60" s="209">
        <v>0</v>
      </c>
      <c r="P60" s="209">
        <v>0</v>
      </c>
      <c r="Q60" s="209">
        <v>0</v>
      </c>
      <c r="R60" s="201">
        <f t="shared" si="32"/>
        <v>0</v>
      </c>
      <c r="S60" s="228"/>
      <c r="T60" s="239"/>
      <c r="U60" s="51"/>
      <c r="V60" s="255"/>
      <c r="W60" s="320"/>
    </row>
    <row r="61" spans="1:23" x14ac:dyDescent="0.25">
      <c r="A61" s="271"/>
      <c r="B61" s="273"/>
      <c r="C61" s="134"/>
      <c r="D61" s="116"/>
      <c r="E61" s="280"/>
      <c r="F61" s="280"/>
      <c r="G61" s="209">
        <v>0</v>
      </c>
      <c r="H61" s="209">
        <v>0</v>
      </c>
      <c r="I61" s="209">
        <v>0</v>
      </c>
      <c r="J61" s="209">
        <v>0</v>
      </c>
      <c r="K61" s="209"/>
      <c r="L61" s="209">
        <v>0</v>
      </c>
      <c r="M61" s="209">
        <v>0</v>
      </c>
      <c r="N61" s="209">
        <v>0</v>
      </c>
      <c r="O61" s="209">
        <v>0</v>
      </c>
      <c r="P61" s="209">
        <v>0</v>
      </c>
      <c r="Q61" s="209">
        <f>G61+I61+K61+M61</f>
        <v>0</v>
      </c>
      <c r="R61" s="209">
        <f>H61+J61+L61+N61</f>
        <v>0</v>
      </c>
      <c r="S61" s="186"/>
      <c r="T61" s="192"/>
      <c r="U61" s="239"/>
      <c r="V61" s="239"/>
      <c r="W61" s="320"/>
    </row>
    <row r="62" spans="1:23" s="29" customFormat="1" ht="25.5" x14ac:dyDescent="0.25">
      <c r="A62" s="271"/>
      <c r="B62" s="273"/>
      <c r="C62" s="274" t="s">
        <v>44</v>
      </c>
      <c r="D62" s="65" t="s">
        <v>42</v>
      </c>
      <c r="E62" s="275" t="s">
        <v>40</v>
      </c>
      <c r="F62" s="285"/>
      <c r="G62" s="217">
        <f t="shared" ref="G62:P62" si="33">G68+G69+G70+G71+G72+G76</f>
        <v>0</v>
      </c>
      <c r="H62" s="217">
        <f t="shared" si="33"/>
        <v>0</v>
      </c>
      <c r="I62" s="217">
        <f t="shared" si="33"/>
        <v>0</v>
      </c>
      <c r="J62" s="217">
        <f t="shared" si="33"/>
        <v>0</v>
      </c>
      <c r="K62" s="217">
        <f>K68+K69+K70+K71+K72+K76+K63+K64+K65+K66+K67</f>
        <v>1115.87979</v>
      </c>
      <c r="L62" s="217">
        <f>L68+L69+L70+L71+L72+L76+L63+L64+L65+L66+L67</f>
        <v>1125.87979</v>
      </c>
      <c r="M62" s="217">
        <f t="shared" ref="M62:N62" si="34">M68+M69+M70+M71+M72+M76+M63+M64+M65+M66+M67</f>
        <v>17.5</v>
      </c>
      <c r="N62" s="217">
        <f t="shared" si="34"/>
        <v>17.5</v>
      </c>
      <c r="O62" s="217">
        <f t="shared" si="33"/>
        <v>0</v>
      </c>
      <c r="P62" s="217">
        <f t="shared" si="33"/>
        <v>0</v>
      </c>
      <c r="Q62" s="217">
        <f>Q68+Q69+Q70+Q71+Q72+Q76+Q63+Q64+Q65+Q66+Q67</f>
        <v>1133.37979</v>
      </c>
      <c r="R62" s="217">
        <f>R68+R69+R70+R71+R72+R76+R63+R64+R65+R66+R67</f>
        <v>1143.37979</v>
      </c>
      <c r="S62" s="186"/>
      <c r="T62" s="192"/>
      <c r="U62" s="193"/>
      <c r="V62" s="193"/>
      <c r="W62" s="320"/>
    </row>
    <row r="63" spans="1:23" s="29" customFormat="1" ht="38.25" x14ac:dyDescent="0.25">
      <c r="A63" s="271"/>
      <c r="B63" s="273"/>
      <c r="C63" s="274"/>
      <c r="D63" s="249" t="s">
        <v>127</v>
      </c>
      <c r="E63" s="275"/>
      <c r="F63" s="285"/>
      <c r="G63" s="24">
        <v>0</v>
      </c>
      <c r="H63" s="24">
        <v>0</v>
      </c>
      <c r="I63" s="24">
        <v>0</v>
      </c>
      <c r="J63" s="24">
        <v>0</v>
      </c>
      <c r="K63" s="24">
        <v>160</v>
      </c>
      <c r="L63" s="24">
        <v>160</v>
      </c>
      <c r="M63" s="24">
        <v>0</v>
      </c>
      <c r="N63" s="24">
        <v>0</v>
      </c>
      <c r="O63" s="24"/>
      <c r="P63" s="24"/>
      <c r="Q63" s="24">
        <f t="shared" ref="Q63:R70" si="35">G63+I63+K63+M63</f>
        <v>160</v>
      </c>
      <c r="R63" s="24">
        <f t="shared" si="35"/>
        <v>160</v>
      </c>
      <c r="S63" s="50">
        <v>44592</v>
      </c>
      <c r="T63" s="50">
        <v>44586</v>
      </c>
      <c r="U63" s="247" t="s">
        <v>136</v>
      </c>
      <c r="V63" s="24">
        <v>160</v>
      </c>
      <c r="W63" s="320"/>
    </row>
    <row r="64" spans="1:23" s="29" customFormat="1" ht="38.25" x14ac:dyDescent="0.25">
      <c r="A64" s="271"/>
      <c r="B64" s="273"/>
      <c r="C64" s="274"/>
      <c r="D64" s="248" t="s">
        <v>198</v>
      </c>
      <c r="E64" s="275"/>
      <c r="F64" s="285"/>
      <c r="G64" s="24">
        <v>0</v>
      </c>
      <c r="H64" s="24">
        <v>0</v>
      </c>
      <c r="I64" s="24">
        <v>0</v>
      </c>
      <c r="J64" s="24">
        <v>0</v>
      </c>
      <c r="K64" s="24">
        <v>91.165800000000004</v>
      </c>
      <c r="L64" s="24">
        <f>K64</f>
        <v>91.165800000000004</v>
      </c>
      <c r="M64" s="24">
        <v>4.7981999999999996</v>
      </c>
      <c r="N64" s="24">
        <f>M64</f>
        <v>4.7981999999999996</v>
      </c>
      <c r="O64" s="24"/>
      <c r="P64" s="24"/>
      <c r="Q64" s="24">
        <f>G64+I64+K64+M64</f>
        <v>95.963999999999999</v>
      </c>
      <c r="R64" s="24">
        <f>H64+J64+L64+N64</f>
        <v>95.963999999999999</v>
      </c>
      <c r="S64" s="341">
        <v>44921</v>
      </c>
      <c r="T64" s="341">
        <v>44921</v>
      </c>
      <c r="U64" s="343" t="s">
        <v>205</v>
      </c>
      <c r="V64" s="344">
        <f>R64+R65</f>
        <v>350</v>
      </c>
      <c r="W64" s="320"/>
    </row>
    <row r="65" spans="1:23" s="29" customFormat="1" ht="38.25" x14ac:dyDescent="0.25">
      <c r="A65" s="271"/>
      <c r="B65" s="273"/>
      <c r="C65" s="274"/>
      <c r="D65" s="248" t="s">
        <v>199</v>
      </c>
      <c r="E65" s="275"/>
      <c r="F65" s="285"/>
      <c r="G65" s="24">
        <v>0</v>
      </c>
      <c r="H65" s="24">
        <v>0</v>
      </c>
      <c r="I65" s="24">
        <v>0</v>
      </c>
      <c r="J65" s="24">
        <v>0</v>
      </c>
      <c r="K65" s="24">
        <v>241.33420000000001</v>
      </c>
      <c r="L65" s="24">
        <f>K65</f>
        <v>241.33420000000001</v>
      </c>
      <c r="M65" s="24">
        <v>12.7018</v>
      </c>
      <c r="N65" s="24">
        <f>M65</f>
        <v>12.7018</v>
      </c>
      <c r="O65" s="24"/>
      <c r="P65" s="24"/>
      <c r="Q65" s="24">
        <f>G65+I65+K65+M65</f>
        <v>254.036</v>
      </c>
      <c r="R65" s="24">
        <f>H65+J65+L65+N65</f>
        <v>254.036</v>
      </c>
      <c r="S65" s="342"/>
      <c r="T65" s="342"/>
      <c r="U65" s="343"/>
      <c r="V65" s="344"/>
      <c r="W65" s="320"/>
    </row>
    <row r="66" spans="1:23" s="29" customFormat="1" ht="76.5" x14ac:dyDescent="0.25">
      <c r="A66" s="271"/>
      <c r="B66" s="273"/>
      <c r="C66" s="274"/>
      <c r="D66" s="249" t="s">
        <v>200</v>
      </c>
      <c r="E66" s="275"/>
      <c r="F66" s="285"/>
      <c r="G66" s="24">
        <v>0</v>
      </c>
      <c r="H66" s="24">
        <v>0</v>
      </c>
      <c r="I66" s="24">
        <v>0</v>
      </c>
      <c r="J66" s="24">
        <v>0</v>
      </c>
      <c r="K66" s="24">
        <v>330.14650999999998</v>
      </c>
      <c r="L66" s="24">
        <v>330.14650999999998</v>
      </c>
      <c r="M66" s="24">
        <v>0</v>
      </c>
      <c r="N66" s="24">
        <v>0</v>
      </c>
      <c r="O66" s="24"/>
      <c r="P66" s="24"/>
      <c r="Q66" s="24">
        <f t="shared" si="35"/>
        <v>330.14650999999998</v>
      </c>
      <c r="R66" s="24">
        <f t="shared" si="35"/>
        <v>330.14650999999998</v>
      </c>
      <c r="S66" s="50">
        <v>44743</v>
      </c>
      <c r="T66" s="50">
        <v>44795</v>
      </c>
      <c r="U66" s="51" t="s">
        <v>206</v>
      </c>
      <c r="V66" s="24">
        <v>330.14650999999998</v>
      </c>
      <c r="W66" s="320"/>
    </row>
    <row r="67" spans="1:23" s="29" customFormat="1" ht="51" x14ac:dyDescent="0.25">
      <c r="A67" s="271"/>
      <c r="B67" s="273"/>
      <c r="C67" s="274"/>
      <c r="D67" s="249" t="s">
        <v>201</v>
      </c>
      <c r="E67" s="275"/>
      <c r="F67" s="285"/>
      <c r="G67" s="24">
        <v>0</v>
      </c>
      <c r="H67" s="24">
        <v>0</v>
      </c>
      <c r="I67" s="24">
        <v>0</v>
      </c>
      <c r="J67" s="24">
        <v>0</v>
      </c>
      <c r="K67" s="24">
        <f>80464.2/1000</f>
        <v>80.464199999999991</v>
      </c>
      <c r="L67" s="24">
        <f>80464.2/1000</f>
        <v>80.464199999999991</v>
      </c>
      <c r="M67" s="24">
        <v>0</v>
      </c>
      <c r="N67" s="24">
        <v>0</v>
      </c>
      <c r="O67" s="24"/>
      <c r="P67" s="24"/>
      <c r="Q67" s="24">
        <f t="shared" si="35"/>
        <v>80.464199999999991</v>
      </c>
      <c r="R67" s="24">
        <f t="shared" si="35"/>
        <v>80.464199999999991</v>
      </c>
      <c r="S67" s="50">
        <v>44790</v>
      </c>
      <c r="T67" s="50">
        <v>44790</v>
      </c>
      <c r="U67" s="51" t="s">
        <v>207</v>
      </c>
      <c r="V67" s="24">
        <f>(72163.4+8300.8)/1000</f>
        <v>80.464199999999991</v>
      </c>
      <c r="W67" s="320"/>
    </row>
    <row r="68" spans="1:23" ht="80.25" customHeight="1" x14ac:dyDescent="0.25">
      <c r="A68" s="271"/>
      <c r="B68" s="273"/>
      <c r="C68" s="274"/>
      <c r="D68" s="249" t="s">
        <v>202</v>
      </c>
      <c r="E68" s="275"/>
      <c r="F68" s="285"/>
      <c r="G68" s="24">
        <v>0</v>
      </c>
      <c r="H68" s="24">
        <v>0</v>
      </c>
      <c r="I68" s="24">
        <v>0</v>
      </c>
      <c r="J68" s="24">
        <v>0</v>
      </c>
      <c r="K68" s="24">
        <v>182.76908</v>
      </c>
      <c r="L68" s="24">
        <v>182.76908</v>
      </c>
      <c r="M68" s="24">
        <v>0</v>
      </c>
      <c r="N68" s="24">
        <v>0</v>
      </c>
      <c r="O68" s="24"/>
      <c r="P68" s="24"/>
      <c r="Q68" s="24">
        <f t="shared" si="35"/>
        <v>182.76908</v>
      </c>
      <c r="R68" s="24">
        <f t="shared" si="35"/>
        <v>182.76908</v>
      </c>
      <c r="S68" s="50">
        <v>44834</v>
      </c>
      <c r="T68" s="50">
        <v>44874</v>
      </c>
      <c r="U68" s="51" t="s">
        <v>208</v>
      </c>
      <c r="V68" s="24">
        <f>R68</f>
        <v>182.76908</v>
      </c>
      <c r="W68" s="320"/>
    </row>
    <row r="69" spans="1:23" ht="63.75" x14ac:dyDescent="0.25">
      <c r="A69" s="271"/>
      <c r="B69" s="273"/>
      <c r="C69" s="274"/>
      <c r="D69" s="249" t="s">
        <v>203</v>
      </c>
      <c r="E69" s="275"/>
      <c r="F69" s="285"/>
      <c r="G69" s="24">
        <v>0</v>
      </c>
      <c r="H69" s="24">
        <v>0</v>
      </c>
      <c r="I69" s="24">
        <v>0</v>
      </c>
      <c r="J69" s="24">
        <v>0</v>
      </c>
      <c r="K69" s="24">
        <v>10</v>
      </c>
      <c r="L69" s="24">
        <v>20</v>
      </c>
      <c r="M69" s="24">
        <v>0</v>
      </c>
      <c r="N69" s="24">
        <v>0</v>
      </c>
      <c r="O69" s="24"/>
      <c r="P69" s="24"/>
      <c r="Q69" s="24">
        <f t="shared" si="35"/>
        <v>10</v>
      </c>
      <c r="R69" s="24">
        <f t="shared" si="35"/>
        <v>20</v>
      </c>
      <c r="S69" s="50">
        <v>44792</v>
      </c>
      <c r="T69" s="50">
        <v>44792</v>
      </c>
      <c r="U69" s="51" t="s">
        <v>209</v>
      </c>
      <c r="V69" s="24">
        <v>10</v>
      </c>
      <c r="W69" s="320"/>
    </row>
    <row r="70" spans="1:23" ht="63.75" x14ac:dyDescent="0.25">
      <c r="A70" s="271"/>
      <c r="B70" s="273"/>
      <c r="C70" s="274"/>
      <c r="D70" s="249" t="s">
        <v>204</v>
      </c>
      <c r="E70" s="275"/>
      <c r="F70" s="285"/>
      <c r="G70" s="24">
        <v>0</v>
      </c>
      <c r="H70" s="24">
        <v>0</v>
      </c>
      <c r="I70" s="24">
        <v>0</v>
      </c>
      <c r="J70" s="24">
        <v>0</v>
      </c>
      <c r="K70" s="24">
        <v>20</v>
      </c>
      <c r="L70" s="24">
        <v>20</v>
      </c>
      <c r="M70" s="24">
        <v>0</v>
      </c>
      <c r="N70" s="24">
        <v>0</v>
      </c>
      <c r="O70" s="24"/>
      <c r="P70" s="24"/>
      <c r="Q70" s="24">
        <f t="shared" si="35"/>
        <v>20</v>
      </c>
      <c r="R70" s="24">
        <f t="shared" si="35"/>
        <v>20</v>
      </c>
      <c r="S70" s="50">
        <v>44722</v>
      </c>
      <c r="T70" s="50">
        <v>44741</v>
      </c>
      <c r="U70" s="51" t="s">
        <v>165</v>
      </c>
      <c r="V70" s="24">
        <f>R70</f>
        <v>20</v>
      </c>
      <c r="W70" s="320"/>
    </row>
    <row r="71" spans="1:23" ht="27" hidden="1" customHeight="1" x14ac:dyDescent="0.25">
      <c r="A71" s="271"/>
      <c r="B71" s="273"/>
      <c r="C71" s="274"/>
      <c r="D71" s="150"/>
      <c r="E71" s="275"/>
      <c r="F71" s="285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>
        <f t="shared" ref="Q71:R77" si="36">G71+I71+K71+M71+O71</f>
        <v>0</v>
      </c>
      <c r="R71" s="201">
        <f t="shared" si="36"/>
        <v>0</v>
      </c>
      <c r="S71" s="195"/>
      <c r="T71" s="191"/>
      <c r="U71" s="107"/>
      <c r="V71" s="201">
        <f t="shared" ref="V71:V72" si="37">R71</f>
        <v>0</v>
      </c>
      <c r="W71" s="320"/>
    </row>
    <row r="72" spans="1:23" ht="23.25" hidden="1" customHeight="1" x14ac:dyDescent="0.25">
      <c r="A72" s="271"/>
      <c r="B72" s="273"/>
      <c r="C72" s="274"/>
      <c r="D72" s="150"/>
      <c r="E72" s="275"/>
      <c r="F72" s="285"/>
      <c r="G72" s="201">
        <v>0</v>
      </c>
      <c r="H72" s="201">
        <v>0</v>
      </c>
      <c r="I72" s="201">
        <v>0</v>
      </c>
      <c r="J72" s="201">
        <v>0</v>
      </c>
      <c r="K72" s="201"/>
      <c r="L72" s="201"/>
      <c r="M72" s="201">
        <v>0</v>
      </c>
      <c r="N72" s="201">
        <v>0</v>
      </c>
      <c r="O72" s="201">
        <v>0</v>
      </c>
      <c r="P72" s="201">
        <v>0</v>
      </c>
      <c r="Q72" s="201">
        <f t="shared" si="36"/>
        <v>0</v>
      </c>
      <c r="R72" s="201">
        <f t="shared" si="36"/>
        <v>0</v>
      </c>
      <c r="S72" s="186"/>
      <c r="T72" s="191"/>
      <c r="U72" s="196"/>
      <c r="V72" s="201">
        <f t="shared" si="37"/>
        <v>0</v>
      </c>
      <c r="W72" s="320"/>
    </row>
    <row r="73" spans="1:23" ht="27.75" hidden="1" customHeight="1" x14ac:dyDescent="0.25">
      <c r="A73" s="276"/>
      <c r="B73" s="281"/>
      <c r="C73" s="283"/>
      <c r="D73" s="67"/>
      <c r="E73" s="279"/>
      <c r="F73" s="290"/>
      <c r="G73" s="201"/>
      <c r="H73" s="201"/>
      <c r="I73" s="201"/>
      <c r="J73" s="201"/>
      <c r="K73" s="201">
        <v>0</v>
      </c>
      <c r="L73" s="201">
        <v>0</v>
      </c>
      <c r="M73" s="201"/>
      <c r="N73" s="201"/>
      <c r="O73" s="201">
        <v>0</v>
      </c>
      <c r="P73" s="201">
        <v>0</v>
      </c>
      <c r="Q73" s="201">
        <f t="shared" si="36"/>
        <v>0</v>
      </c>
      <c r="R73" s="201">
        <f t="shared" si="36"/>
        <v>0</v>
      </c>
      <c r="S73" s="186"/>
      <c r="T73" s="140"/>
      <c r="U73" s="51"/>
      <c r="V73" s="201"/>
      <c r="W73" s="320"/>
    </row>
    <row r="74" spans="1:23" ht="30" hidden="1" customHeight="1" x14ac:dyDescent="0.25">
      <c r="A74" s="277"/>
      <c r="B74" s="282"/>
      <c r="C74" s="284"/>
      <c r="D74" s="67"/>
      <c r="E74" s="280"/>
      <c r="F74" s="291"/>
      <c r="G74" s="201"/>
      <c r="H74" s="201"/>
      <c r="I74" s="201"/>
      <c r="J74" s="201"/>
      <c r="K74" s="201"/>
      <c r="L74" s="201">
        <v>0</v>
      </c>
      <c r="M74" s="201"/>
      <c r="N74" s="201"/>
      <c r="O74" s="201">
        <v>0</v>
      </c>
      <c r="P74" s="201">
        <v>0</v>
      </c>
      <c r="Q74" s="201">
        <f t="shared" si="36"/>
        <v>0</v>
      </c>
      <c r="R74" s="201">
        <f t="shared" si="36"/>
        <v>0</v>
      </c>
      <c r="S74" s="186"/>
      <c r="T74" s="140"/>
      <c r="U74" s="51"/>
      <c r="V74" s="201"/>
      <c r="W74" s="320"/>
    </row>
    <row r="75" spans="1:23" ht="26.25" hidden="1" customHeight="1" x14ac:dyDescent="0.25">
      <c r="A75" s="277"/>
      <c r="B75" s="282"/>
      <c r="C75" s="284"/>
      <c r="D75" s="67"/>
      <c r="E75" s="280"/>
      <c r="F75" s="291"/>
      <c r="G75" s="201"/>
      <c r="H75" s="201"/>
      <c r="I75" s="201"/>
      <c r="J75" s="201"/>
      <c r="K75" s="201">
        <v>80</v>
      </c>
      <c r="L75" s="201">
        <v>80</v>
      </c>
      <c r="M75" s="201"/>
      <c r="N75" s="201"/>
      <c r="O75" s="201">
        <v>0</v>
      </c>
      <c r="P75" s="201">
        <v>0</v>
      </c>
      <c r="Q75" s="201">
        <f t="shared" si="36"/>
        <v>80</v>
      </c>
      <c r="R75" s="201">
        <f t="shared" si="36"/>
        <v>80</v>
      </c>
      <c r="S75" s="186"/>
      <c r="T75" s="140"/>
      <c r="U75" s="51"/>
      <c r="V75" s="201"/>
      <c r="W75" s="320"/>
    </row>
    <row r="76" spans="1:23" ht="26.25" hidden="1" customHeight="1" x14ac:dyDescent="0.25">
      <c r="A76" s="277"/>
      <c r="B76" s="282"/>
      <c r="C76" s="284"/>
      <c r="D76" s="151"/>
      <c r="E76" s="280"/>
      <c r="F76" s="291"/>
      <c r="G76" s="201">
        <v>0</v>
      </c>
      <c r="H76" s="201">
        <v>0</v>
      </c>
      <c r="I76" s="201">
        <v>0</v>
      </c>
      <c r="J76" s="201">
        <v>0</v>
      </c>
      <c r="K76" s="201"/>
      <c r="L76" s="201"/>
      <c r="M76" s="201">
        <v>0</v>
      </c>
      <c r="N76" s="201">
        <v>0</v>
      </c>
      <c r="O76" s="201">
        <v>0</v>
      </c>
      <c r="P76" s="201">
        <v>0</v>
      </c>
      <c r="Q76" s="201">
        <f t="shared" si="36"/>
        <v>0</v>
      </c>
      <c r="R76" s="201">
        <f t="shared" si="36"/>
        <v>0</v>
      </c>
      <c r="S76" s="186"/>
      <c r="T76" s="140"/>
      <c r="U76" s="195"/>
      <c r="V76" s="201"/>
      <c r="W76" s="320"/>
    </row>
    <row r="77" spans="1:23" s="29" customFormat="1" ht="27.75" hidden="1" customHeight="1" x14ac:dyDescent="0.25">
      <c r="A77" s="277"/>
      <c r="B77" s="282"/>
      <c r="C77" s="284"/>
      <c r="D77" s="152"/>
      <c r="E77" s="280"/>
      <c r="F77" s="291"/>
      <c r="G77" s="214">
        <v>0</v>
      </c>
      <c r="H77" s="214">
        <v>0</v>
      </c>
      <c r="I77" s="214">
        <v>0</v>
      </c>
      <c r="J77" s="214">
        <v>0</v>
      </c>
      <c r="K77" s="214"/>
      <c r="L77" s="214">
        <v>0</v>
      </c>
      <c r="M77" s="214">
        <v>0</v>
      </c>
      <c r="N77" s="214">
        <v>0</v>
      </c>
      <c r="O77" s="201">
        <v>0</v>
      </c>
      <c r="P77" s="201">
        <v>0</v>
      </c>
      <c r="Q77" s="201">
        <f t="shared" si="36"/>
        <v>0</v>
      </c>
      <c r="R77" s="201">
        <f t="shared" si="36"/>
        <v>0</v>
      </c>
      <c r="S77" s="195"/>
      <c r="T77" s="140"/>
      <c r="U77" s="196"/>
      <c r="V77" s="214"/>
      <c r="W77" s="320"/>
    </row>
    <row r="78" spans="1:23" ht="28.5" customHeight="1" x14ac:dyDescent="0.25">
      <c r="A78" s="277"/>
      <c r="B78" s="282"/>
      <c r="C78" s="284"/>
      <c r="D78" s="67" t="s">
        <v>58</v>
      </c>
      <c r="E78" s="280"/>
      <c r="F78" s="291"/>
      <c r="G78" s="237">
        <v>0</v>
      </c>
      <c r="H78" s="237">
        <v>0</v>
      </c>
      <c r="I78" s="237">
        <v>0</v>
      </c>
      <c r="J78" s="237">
        <v>0</v>
      </c>
      <c r="K78" s="24">
        <f>K82-K79-M79</f>
        <v>5717.8053600000021</v>
      </c>
      <c r="L78" s="237">
        <v>0</v>
      </c>
      <c r="M78" s="237">
        <v>0</v>
      </c>
      <c r="N78" s="237">
        <v>0</v>
      </c>
      <c r="O78" s="237">
        <v>0</v>
      </c>
      <c r="P78" s="237">
        <v>0</v>
      </c>
      <c r="Q78" s="237">
        <f>K78+M78</f>
        <v>5717.8053600000021</v>
      </c>
      <c r="R78" s="237">
        <f>H78+J78+L78+N78</f>
        <v>0</v>
      </c>
      <c r="S78" s="186"/>
      <c r="T78" s="191"/>
      <c r="U78" s="51"/>
      <c r="V78" s="51"/>
      <c r="W78" s="320"/>
    </row>
    <row r="79" spans="1:23" ht="23.25" customHeight="1" thickBot="1" x14ac:dyDescent="0.3">
      <c r="A79" s="75"/>
      <c r="B79" s="90"/>
      <c r="C79" s="91"/>
      <c r="D79" s="92"/>
      <c r="E79" s="93"/>
      <c r="F79" s="94"/>
      <c r="G79" s="254">
        <f>G62+G58+G41+G36</f>
        <v>46247.401010000001</v>
      </c>
      <c r="H79" s="254">
        <f t="shared" ref="H79:R79" si="38">H62+H58+H41+H36</f>
        <v>46247.401010000001</v>
      </c>
      <c r="I79" s="254">
        <f t="shared" si="38"/>
        <v>943.82450000000006</v>
      </c>
      <c r="J79" s="254">
        <f t="shared" si="38"/>
        <v>943.82450000000006</v>
      </c>
      <c r="K79" s="254">
        <f t="shared" si="38"/>
        <v>23262.144199999999</v>
      </c>
      <c r="L79" s="254">
        <f t="shared" si="38"/>
        <v>23272.144199999999</v>
      </c>
      <c r="M79" s="254">
        <f t="shared" si="38"/>
        <v>17.5</v>
      </c>
      <c r="N79" s="254">
        <f t="shared" si="38"/>
        <v>17.5</v>
      </c>
      <c r="O79" s="254">
        <f t="shared" si="38"/>
        <v>0</v>
      </c>
      <c r="P79" s="254">
        <f t="shared" si="38"/>
        <v>0</v>
      </c>
      <c r="Q79" s="254">
        <f t="shared" si="38"/>
        <v>70470.869709999999</v>
      </c>
      <c r="R79" s="254">
        <f t="shared" si="38"/>
        <v>70480.869709999999</v>
      </c>
      <c r="S79" s="42"/>
      <c r="T79" s="245"/>
      <c r="U79" s="51"/>
      <c r="V79" s="246"/>
      <c r="W79" s="200"/>
    </row>
    <row r="80" spans="1:23" x14ac:dyDescent="0.25">
      <c r="A80" s="2" t="s">
        <v>171</v>
      </c>
      <c r="B80" s="176"/>
      <c r="C80" s="176"/>
      <c r="D80" s="176"/>
      <c r="E80" s="52"/>
      <c r="F80" s="52"/>
      <c r="G80" s="1"/>
      <c r="H80" s="1"/>
      <c r="I80" s="250" t="s">
        <v>210</v>
      </c>
      <c r="J80" s="251"/>
      <c r="K80" s="250">
        <v>10853981.869999999</v>
      </c>
      <c r="L80" s="1"/>
      <c r="M80" s="1"/>
      <c r="Q80" s="1"/>
      <c r="R80" s="1"/>
      <c r="T80" s="96"/>
      <c r="V80" s="44"/>
      <c r="W80" s="52"/>
    </row>
    <row r="81" spans="1:18" x14ac:dyDescent="0.25">
      <c r="A81" s="2"/>
      <c r="B81" s="2"/>
      <c r="C81" s="2"/>
      <c r="D81" s="2"/>
      <c r="G81" s="33"/>
      <c r="H81" s="34"/>
      <c r="I81" s="250" t="s">
        <v>211</v>
      </c>
      <c r="J81" s="250"/>
      <c r="K81" s="252">
        <v>18143467.690000001</v>
      </c>
      <c r="L81" s="37"/>
      <c r="M81" s="37"/>
      <c r="N81" s="37"/>
      <c r="O81" s="37"/>
      <c r="P81" s="37"/>
      <c r="Q81" s="38"/>
      <c r="R81" s="1"/>
    </row>
    <row r="82" spans="1:18" x14ac:dyDescent="0.25">
      <c r="A82" s="2"/>
      <c r="B82" s="2"/>
      <c r="C82" s="2"/>
      <c r="D82" s="2"/>
      <c r="G82" s="33"/>
      <c r="H82" s="33"/>
      <c r="I82" s="251" t="s">
        <v>212</v>
      </c>
      <c r="J82" s="251"/>
      <c r="K82" s="253">
        <f>(K81+K80)/1000</f>
        <v>28997.449560000001</v>
      </c>
      <c r="L82" s="33"/>
      <c r="M82" s="33"/>
      <c r="N82" s="33"/>
      <c r="O82" s="33"/>
      <c r="P82" s="33"/>
      <c r="Q82" s="33"/>
      <c r="R82" s="1"/>
    </row>
    <row r="83" spans="1:18" x14ac:dyDescent="0.25">
      <c r="A83" s="2"/>
      <c r="B83" s="2"/>
      <c r="C83" s="2"/>
      <c r="D83" s="2"/>
      <c r="F83" s="1"/>
      <c r="G83" s="33"/>
      <c r="H83" s="33"/>
      <c r="I83" s="33"/>
      <c r="J83" s="33"/>
      <c r="K83" s="39"/>
      <c r="L83" s="29"/>
      <c r="M83" s="40"/>
      <c r="N83" s="41"/>
      <c r="O83" s="41"/>
      <c r="P83" s="41"/>
      <c r="Q83" s="33"/>
      <c r="R83" s="1"/>
    </row>
    <row r="84" spans="1:18" x14ac:dyDescent="0.25">
      <c r="A84" s="2"/>
      <c r="B84" s="2"/>
      <c r="C84" s="2"/>
      <c r="D84" s="2"/>
      <c r="F84" s="1"/>
      <c r="G84" s="1"/>
      <c r="H84" s="1"/>
      <c r="I84" s="1"/>
      <c r="J84" s="1"/>
      <c r="K84" s="1"/>
      <c r="Q84" s="1"/>
    </row>
  </sheetData>
  <mergeCells count="65">
    <mergeCell ref="A1:W1"/>
    <mergeCell ref="A2:W2"/>
    <mergeCell ref="A3:A5"/>
    <mergeCell ref="B3:B5"/>
    <mergeCell ref="C3:C5"/>
    <mergeCell ref="D3:D5"/>
    <mergeCell ref="E3:E5"/>
    <mergeCell ref="F3:F5"/>
    <mergeCell ref="G3:R3"/>
    <mergeCell ref="S3:T4"/>
    <mergeCell ref="U3:U5"/>
    <mergeCell ref="V3:V5"/>
    <mergeCell ref="W3:W5"/>
    <mergeCell ref="G4:H4"/>
    <mergeCell ref="I4:J4"/>
    <mergeCell ref="K4:L4"/>
    <mergeCell ref="M4:N4"/>
    <mergeCell ref="O4:P4"/>
    <mergeCell ref="Q4:R4"/>
    <mergeCell ref="A7:A17"/>
    <mergeCell ref="B7:B12"/>
    <mergeCell ref="C7:C17"/>
    <mergeCell ref="D7:D11"/>
    <mergeCell ref="E7:E11"/>
    <mergeCell ref="W7:W11"/>
    <mergeCell ref="B13:B17"/>
    <mergeCell ref="E13:E17"/>
    <mergeCell ref="F13:F17"/>
    <mergeCell ref="D14:D15"/>
    <mergeCell ref="W14:W17"/>
    <mergeCell ref="D16:D17"/>
    <mergeCell ref="F7:F11"/>
    <mergeCell ref="B21:B23"/>
    <mergeCell ref="D21:D23"/>
    <mergeCell ref="A24:A27"/>
    <mergeCell ref="B24:B32"/>
    <mergeCell ref="C24:C27"/>
    <mergeCell ref="B33:B34"/>
    <mergeCell ref="B35:D35"/>
    <mergeCell ref="A36:A72"/>
    <mergeCell ref="B36:B72"/>
    <mergeCell ref="E36:E40"/>
    <mergeCell ref="C41:C57"/>
    <mergeCell ref="C62:C72"/>
    <mergeCell ref="E62:E72"/>
    <mergeCell ref="F62:F72"/>
    <mergeCell ref="F25:F32"/>
    <mergeCell ref="W25:W27"/>
    <mergeCell ref="F36:F40"/>
    <mergeCell ref="W36:W57"/>
    <mergeCell ref="W58:W78"/>
    <mergeCell ref="S64:S65"/>
    <mergeCell ref="T64:T65"/>
    <mergeCell ref="U64:U65"/>
    <mergeCell ref="V64:V65"/>
    <mergeCell ref="E25:E32"/>
    <mergeCell ref="E41:E57"/>
    <mergeCell ref="F41:F57"/>
    <mergeCell ref="E58:E61"/>
    <mergeCell ref="F58:F61"/>
    <mergeCell ref="A73:A78"/>
    <mergeCell ref="B73:B78"/>
    <mergeCell ref="C73:C78"/>
    <mergeCell ref="E73:E78"/>
    <mergeCell ref="F73:F78"/>
  </mergeCells>
  <pageMargins left="0.25" right="0.25" top="0.75" bottom="0.75" header="0.3" footer="0.3"/>
  <pageSetup paperSize="9" scale="22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X45"/>
  <sheetViews>
    <sheetView topLeftCell="A16" workbookViewId="0">
      <selection activeCell="F30" sqref="F30"/>
    </sheetView>
  </sheetViews>
  <sheetFormatPr defaultRowHeight="15" x14ac:dyDescent="0.25"/>
  <cols>
    <col min="6" max="6" width="13.85546875" customWidth="1"/>
    <col min="7" max="7" width="17.7109375" customWidth="1"/>
    <col min="9" max="9" width="16.85546875" customWidth="1"/>
    <col min="19" max="19" width="11.140625" customWidth="1"/>
    <col min="20" max="20" width="11" customWidth="1"/>
    <col min="23" max="24" width="9.5703125" bestFit="1" customWidth="1"/>
  </cols>
  <sheetData>
    <row r="3" spans="8:14" x14ac:dyDescent="0.25">
      <c r="H3" s="128"/>
      <c r="I3" s="1"/>
    </row>
    <row r="4" spans="8:14" x14ac:dyDescent="0.25">
      <c r="H4" s="128"/>
      <c r="I4" s="1"/>
    </row>
    <row r="5" spans="8:14" x14ac:dyDescent="0.25">
      <c r="H5" s="128"/>
    </row>
    <row r="6" spans="8:14" ht="15.75" thickBot="1" x14ac:dyDescent="0.3">
      <c r="H6" s="128"/>
    </row>
    <row r="7" spans="8:14" ht="16.5" thickTop="1" thickBot="1" x14ac:dyDescent="0.3">
      <c r="H7" s="128"/>
      <c r="I7" s="1"/>
      <c r="L7" s="137"/>
      <c r="M7" s="127"/>
      <c r="N7" s="127"/>
    </row>
    <row r="8" spans="8:14" ht="15.75" thickBot="1" x14ac:dyDescent="0.3">
      <c r="H8" s="128"/>
      <c r="L8" s="138"/>
    </row>
    <row r="9" spans="8:14" ht="15.75" thickBot="1" x14ac:dyDescent="0.3">
      <c r="H9" s="128"/>
      <c r="L9" s="138"/>
      <c r="M9" s="127"/>
    </row>
    <row r="10" spans="8:14" ht="15.75" thickBot="1" x14ac:dyDescent="0.3">
      <c r="H10" s="128"/>
      <c r="L10" s="138"/>
    </row>
    <row r="11" spans="8:14" ht="15.75" thickBot="1" x14ac:dyDescent="0.3">
      <c r="H11" s="128"/>
      <c r="L11" s="138"/>
    </row>
    <row r="12" spans="8:14" ht="15.75" thickBot="1" x14ac:dyDescent="0.3">
      <c r="H12" s="128"/>
      <c r="L12" s="138"/>
    </row>
    <row r="13" spans="8:14" ht="15.75" thickBot="1" x14ac:dyDescent="0.3">
      <c r="H13" s="128"/>
      <c r="L13" s="138"/>
    </row>
    <row r="14" spans="8:14" ht="15.75" thickBot="1" x14ac:dyDescent="0.3">
      <c r="L14" s="138"/>
    </row>
    <row r="15" spans="8:14" x14ac:dyDescent="0.25">
      <c r="L15" s="127"/>
      <c r="M15" s="127"/>
    </row>
    <row r="18" spans="5:24" x14ac:dyDescent="0.25">
      <c r="S18" s="136"/>
      <c r="T18" s="136"/>
    </row>
    <row r="19" spans="5:24" x14ac:dyDescent="0.25">
      <c r="S19" s="136"/>
      <c r="T19" s="136"/>
    </row>
    <row r="20" spans="5:24" x14ac:dyDescent="0.25">
      <c r="F20">
        <v>702293.55</v>
      </c>
      <c r="G20">
        <v>702293.55</v>
      </c>
      <c r="S20" s="136"/>
      <c r="T20" s="136"/>
      <c r="W20" s="127"/>
      <c r="X20" s="127"/>
    </row>
    <row r="21" spans="5:24" x14ac:dyDescent="0.25">
      <c r="F21">
        <v>782797.45</v>
      </c>
      <c r="G21">
        <v>782797.45</v>
      </c>
      <c r="S21" s="136"/>
      <c r="T21" s="136"/>
    </row>
    <row r="22" spans="5:24" x14ac:dyDescent="0.25">
      <c r="F22">
        <v>398073.45</v>
      </c>
      <c r="G22">
        <v>398073.45</v>
      </c>
      <c r="S22" s="136"/>
      <c r="T22" s="136"/>
    </row>
    <row r="23" spans="5:24" x14ac:dyDescent="0.25">
      <c r="F23">
        <v>365302100</v>
      </c>
      <c r="G23">
        <v>85202582.299999997</v>
      </c>
      <c r="S23" s="136"/>
      <c r="T23" s="136"/>
    </row>
    <row r="24" spans="5:24" x14ac:dyDescent="0.25">
      <c r="F24">
        <v>98252222</v>
      </c>
      <c r="G24">
        <v>5173308.97</v>
      </c>
      <c r="S24" s="127"/>
      <c r="T24" s="127"/>
    </row>
    <row r="25" spans="5:24" x14ac:dyDescent="0.25">
      <c r="F25">
        <v>473314168.56999999</v>
      </c>
      <c r="G25">
        <v>315538190.67000002</v>
      </c>
    </row>
    <row r="26" spans="5:24" x14ac:dyDescent="0.25">
      <c r="F26">
        <v>604201500</v>
      </c>
      <c r="G26">
        <v>595486570.79999995</v>
      </c>
    </row>
    <row r="27" spans="5:24" x14ac:dyDescent="0.25">
      <c r="F27">
        <v>288909500</v>
      </c>
      <c r="G27">
        <v>110498464.8</v>
      </c>
    </row>
    <row r="28" spans="5:24" x14ac:dyDescent="0.25">
      <c r="F28">
        <v>391000</v>
      </c>
      <c r="G28">
        <v>391000</v>
      </c>
    </row>
    <row r="29" spans="5:24" x14ac:dyDescent="0.25">
      <c r="F29">
        <f>SUM(F20:F28)</f>
        <v>1832253655.02</v>
      </c>
      <c r="G29">
        <f>SUM(G20:G28)</f>
        <v>1114173281.99</v>
      </c>
    </row>
    <row r="30" spans="5:24" x14ac:dyDescent="0.25">
      <c r="F30">
        <f>F29/1000</f>
        <v>1832253.6550199999</v>
      </c>
      <c r="G30">
        <f>G29/1000</f>
        <v>1114173.28199</v>
      </c>
    </row>
    <row r="31" spans="5:24" x14ac:dyDescent="0.25">
      <c r="E31" s="107"/>
    </row>
    <row r="32" spans="5:24" x14ac:dyDescent="0.25">
      <c r="E32" s="107"/>
    </row>
    <row r="33" spans="5:5" x14ac:dyDescent="0.25">
      <c r="E33" s="107"/>
    </row>
    <row r="34" spans="5:5" x14ac:dyDescent="0.25">
      <c r="E34" s="107"/>
    </row>
    <row r="35" spans="5:5" x14ac:dyDescent="0.25">
      <c r="E35" s="107"/>
    </row>
    <row r="36" spans="5:5" x14ac:dyDescent="0.25">
      <c r="E36" s="107"/>
    </row>
    <row r="37" spans="5:5" x14ac:dyDescent="0.25">
      <c r="E37" s="107"/>
    </row>
    <row r="38" spans="5:5" x14ac:dyDescent="0.25">
      <c r="E38" s="107"/>
    </row>
    <row r="39" spans="5:5" x14ac:dyDescent="0.25">
      <c r="E39" s="107"/>
    </row>
    <row r="40" spans="5:5" x14ac:dyDescent="0.25">
      <c r="E40" s="107"/>
    </row>
    <row r="41" spans="5:5" x14ac:dyDescent="0.25">
      <c r="E41" s="107"/>
    </row>
    <row r="42" spans="5:5" x14ac:dyDescent="0.25">
      <c r="E42" s="50"/>
    </row>
    <row r="43" spans="5:5" x14ac:dyDescent="0.25">
      <c r="E43" s="107"/>
    </row>
    <row r="44" spans="5:5" x14ac:dyDescent="0.25">
      <c r="E44" s="107"/>
    </row>
    <row r="45" spans="5:5" x14ac:dyDescent="0.25">
      <c r="E45" s="107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31.03.2022</vt:lpstr>
      <vt:lpstr>30.06.2022</vt:lpstr>
      <vt:lpstr>30.09.2022</vt:lpstr>
      <vt:lpstr>30.12.2022</vt:lpstr>
      <vt:lpstr>Лист3</vt:lpstr>
      <vt:lpstr>'30.06.2022'!Заголовки_для_печати</vt:lpstr>
      <vt:lpstr>'30.09.2022'!Заголовки_для_печати</vt:lpstr>
      <vt:lpstr>'30.12.2022'!Заголовки_для_печати</vt:lpstr>
      <vt:lpstr>'31.03.2022'!Заголовки_для_печати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2023-01-19T14:32:03Z</dcterms:modified>
</cp:coreProperties>
</file>